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22" i="74" l="1"/>
  <c r="C13" i="71" l="1"/>
  <c r="B2" i="79"/>
  <c r="B2" i="37"/>
  <c r="B2" i="36"/>
  <c r="B2" i="74"/>
  <c r="B2" i="64"/>
  <c r="B2" i="35"/>
  <c r="B2" i="69"/>
  <c r="B2" i="77"/>
  <c r="B2" i="28"/>
  <c r="B2" i="73"/>
  <c r="B2" i="72"/>
  <c r="B2" i="52"/>
  <c r="B2" i="71"/>
  <c r="B2" i="75"/>
  <c r="B2" i="53"/>
  <c r="B2" i="62"/>
  <c r="G14" i="62"/>
  <c r="F14" i="62"/>
  <c r="D14" i="62"/>
  <c r="E14" i="62"/>
  <c r="C14" i="62"/>
  <c r="B1" i="6" l="1"/>
  <c r="B1" i="79" l="1"/>
  <c r="B1" i="37"/>
  <c r="B1" i="36"/>
  <c r="B1" i="74"/>
  <c r="B1" i="64"/>
  <c r="B1" i="35"/>
  <c r="B1" i="69"/>
  <c r="B1" i="77"/>
  <c r="B1" i="28"/>
  <c r="B1" i="73"/>
  <c r="B1" i="72"/>
  <c r="B1" i="52"/>
  <c r="B1" i="71"/>
  <c r="B1" i="75"/>
  <c r="B1" i="53"/>
  <c r="B1" i="62"/>
  <c r="C21" i="77" l="1"/>
  <c r="B17" i="6" s="1"/>
  <c r="D21" i="77"/>
  <c r="D16" i="77"/>
  <c r="D17" i="77"/>
  <c r="D15" i="77"/>
  <c r="D12" i="77"/>
  <c r="D13" i="77"/>
  <c r="D11" i="77"/>
  <c r="D8" i="77"/>
  <c r="D9" i="77"/>
  <c r="D7" i="77"/>
  <c r="C20" i="77"/>
  <c r="B16" i="6" s="1"/>
  <c r="C19" i="77"/>
  <c r="B15" i="6" s="1"/>
  <c r="D20" i="77" l="1"/>
  <c r="D19" i="77"/>
  <c r="C30" i="79"/>
  <c r="C26" i="79"/>
  <c r="C18" i="79"/>
  <c r="C8" i="79"/>
  <c r="C36" i="79" l="1"/>
  <c r="C38" i="79" s="1"/>
  <c r="H14" i="74"/>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36" i="69"/>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<sst xmlns="http://schemas.openxmlformats.org/spreadsheetml/2006/main" count="1217" uniqueCount="936">
  <si>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</si>
  <si>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</si>
  <si>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</si>
  <si>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</si>
  <si>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</si>
  <si>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</si>
  <si>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</si>
  <si>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</si>
  <si>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</si>
  <si>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</si>
  <si>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</si>
  <si>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</si>
  <si>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</si>
  <si>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</si>
  <si>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</si>
  <si>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</si>
  <si>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</si>
  <si>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</si>
  <si>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</si>
  <si>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</si>
  <si>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</si>
  <si>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</si>
  <si>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</si>
  <si>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</si>
  <si>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</si>
  <si>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</si>
  <si>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</si>
  <si>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</si>
  <si>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</si>
  <si>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</si>
  <si>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</si>
  <si>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</si>
  <si>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</si>
  <si>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</si>
  <si>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</si>
  <si>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</si>
  <si>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</si>
  <si>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</si>
  <si>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</si>
  <si>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</si>
  <si>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</si>
  <si>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</si>
  <si>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</si>
  <si>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</si>
  <si>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</si>
  <si>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</si>
  <si>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</si>
  <si>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</si>
  <si>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</si>
  <si>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</si>
  <si>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</si>
  <si>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</si>
  <si>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</si>
  <si>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</si>
  <si>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</si>
  <si>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</si>
  <si>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</si>
  <si>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</si>
  <si>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</si>
  <si>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</si>
  <si>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</si>
  <si>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</si>
  <si>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</si>
  <si>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</si>
  <si>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</si>
  <si>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</si>
  <si>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</si>
  <si>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</si>
  <si>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</si>
  <si>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</si>
  <si>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</si>
  <si>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</si>
  <si>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</si>
  <si>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</si>
  <si>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</si>
  <si>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</si>
  <si>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</si>
  <si>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</si>
  <si>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</si>
  <si>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</si>
  <si>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</si>
  <si>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</si>
  <si>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</si>
  <si>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</si>
  <si>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</si>
  <si>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</si>
  <si>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</si>
  <si>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</si>
  <si>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</si>
  <si>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</si>
  <si>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</si>
  <si>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</si>
  <si>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</si>
  <si>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</si>
  <si>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</si>
  <si>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</si>
  <si>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</si>
  <si>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</si>
  <si>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</si>
  <si>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</si>
  <si>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</si>
  <si>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</si>
  <si>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</si>
  <si>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</si>
  <si>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</si>
  <si>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</si>
  <si>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</si>
  <si>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</si>
  <si>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</si>
  <si>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</si>
  <si>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</si>
  <si>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</si>
  <si>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</si>
  <si>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</si>
  <si>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</si>
  <si>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</si>
  <si>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</si>
  <si>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</si>
  <si>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</si>
  <si>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</si>
  <si>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</si>
  <si>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</si>
  <si>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</si>
  <si>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</si>
  <si>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</si>
  <si>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</si>
  <si>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</si>
  <si>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</si>
  <si>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</si>
  <si>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</si>
  <si>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</si>
  <si>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</si>
  <si>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</si>
  <si>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</si>
  <si>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</si>
  <si>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</si>
  <si>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</si>
  <si>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</si>
  <si>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</si>
  <si>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</si>
  <si>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</si>
  <si>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</si>
  <si>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</si>
  <si>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</si>
  <si>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</si>
  <si>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</si>
  <si>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</si>
  <si>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</si>
  <si>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</si>
  <si>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</si>
  <si>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</si>
  <si>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</si>
  <si>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</si>
  <si>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</si>
  <si>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</si>
  <si>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</si>
  <si>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</si>
  <si>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</si>
  <si>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</si>
  <si>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</si>
  <si>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</si>
  <si>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</si>
  <si>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</si>
  <si>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</si>
  <si>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</si>
  <si>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</si>
  <si>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</si>
  <si>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</si>
  <si>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</si>
  <si>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</si>
  <si>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</si>
  <si>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</si>
  <si>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</si>
  <si>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</si>
  <si>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</si>
  <si>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</si>
  <si>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</si>
  <si>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</si>
  <si>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</si>
  <si>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</si>
  <si>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</si>
  <si>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</si>
  <si>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</si>
  <si>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</si>
  <si>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</si>
  <si>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</si>
  <si>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</si>
  <si>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</si>
  <si>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</si>
  <si>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</si>
  <si>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</si>
  <si>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</si>
  <si>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</si>
  <si>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</si>
  <si>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</si>
  <si>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</si>
  <si>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</si>
  <si>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</si>
  <si>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</si>
  <si>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</si>
  <si>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</si>
  <si>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</si>
  <si>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</si>
  <si>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</si>
  <si>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</si>
  <si>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</si>
  <si>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</si>
  <si>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</si>
  <si>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</si>
  <si>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</si>
  <si>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</si>
  <si>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</si>
  <si>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</si>
  <si>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</si>
  <si>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</si>
  <si>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</si>
  <si>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</si>
  <si>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</si>
  <si>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</si>
  <si>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</si>
  <si>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</si>
  <si>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</si>
  <si>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</si>
  <si>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</si>
  <si>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</si>
  <si>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</si>
  <si>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</si>
  <si>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</si>
  <si>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</si>
  <si>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</si>
  <si>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</si>
  <si>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</si>
  <si>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</si>
  <si>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</si>
  <si>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</si>
  <si>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</si>
  <si>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</si>
  <si>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</si>
  <si>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</si>
  <si>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</si>
  <si>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</si>
  <si>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</si>
  <si>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</si>
  <si>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</si>
  <si>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</si>
  <si>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</si>
  <si>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</si>
  <si>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</si>
  <si>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</si>
  <si>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</si>
  <si>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</si>
  <si>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</si>
  <si>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</si>
  <si>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</si>
  <si>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</si>
  <si>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</si>
  <si>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</si>
  <si>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</si>
  <si>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</si>
  <si>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</si>
  <si>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</si>
  <si>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</si>
  <si>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</si>
  <si>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</si>
  <si>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</si>
  <si>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</si>
  <si>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</si>
  <si>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</si>
  <si>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</si>
  <si>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</si>
  <si>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</si>
  <si>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</si>
  <si>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</si>
  <si>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</si>
  <si>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</si>
  <si>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</si>
  <si>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</si>
  <si>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</si>
  <si>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</si>
  <si>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</si>
  <si>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</si>
  <si>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</si>
  <si>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</si>
  <si>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</si>
  <si>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</si>
  <si>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</si>
  <si>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</si>
  <si>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</si>
  <si>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</si>
  <si>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</si>
  <si>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</si>
  <si>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</si>
  <si>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</si>
  <si>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</si>
  <si>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</si>
  <si>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</si>
  <si>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</si>
  <si>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</si>
  <si>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</si>
  <si>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</si>
  <si>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</si>
  <si>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</si>
  <si>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</si>
  <si>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</si>
  <si>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</si>
  <si>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</si>
  <si>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</si>
  <si>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</si>
  <si>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</si>
  <si>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</si>
  <si>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</si>
  <si>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</si>
  <si>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</si>
  <si>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</si>
  <si>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</si>
  <si>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</si>
  <si>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</si>
  <si>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</si>
  <si>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</si>
  <si>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</si>
  <si>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</si>
  <si>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</si>
  <si>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</si>
  <si>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</si>
  <si>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</si>
  <si>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</si>
  <si>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</si>
  <si>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</si>
  <si>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</si>
  <si>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</si>
  <si>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</si>
  <si>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</si>
  <si>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</si>
  <si>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</si>
  <si>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</si>
  <si>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</si>
  <si>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</si>
  <si>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</si>
  <si>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</si>
  <si>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</si>
  <si>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</si>
  <si>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</si>
  <si>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</si>
  <si>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</si>
  <si>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</si>
  <si>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</si>
  <si>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</si>
  <si>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</si>
  <si>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</si>
  <si>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</si>
  <si>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</si>
  <si>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</si>
  <si>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</si>
  <si>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</si>
  <si>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</si>
  <si>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</si>
  <si>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</si>
  <si>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</si>
  <si>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</si>
  <si>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</si>
  <si>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</si>
  <si>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</si>
  <si>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</si>
  <si>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</si>
  <si>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</si>
  <si>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</si>
  <si>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</si>
  <si>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</si>
  <si>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</si>
  <si>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</si>
  <si>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</si>
  <si>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</si>
  <si>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</si>
  <si>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</si>
  <si>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</si>
  <si>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</si>
  <si>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</si>
  <si>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</si>
  <si>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</si>
  <si>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</si>
  <si>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</si>
  <si>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</si>
  <si>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</si>
  <si>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</si>
  <si>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</si>
  <si>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</si>
  <si>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</si>
  <si>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</si>
  <si>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</si>
  <si>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</si>
  <si>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</si>
  <si>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</si>
  <si>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</si>
  <si>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</si>
  <si>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</si>
  <si>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</si>
  <si>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</si>
  <si>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</si>
  <si>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</si>
  <si>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</si>
  <si>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</si>
  <si>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</si>
  <si>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</si>
  <si>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</si>
  <si>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</si>
  <si>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</si>
  <si>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</si>
  <si>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</si>
  <si>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</si>
  <si>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</si>
  <si>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</si>
  <si>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</si>
  <si>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</si>
  <si>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</si>
  <si>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</si>
  <si>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</si>
  <si>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</si>
  <si>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</si>
  <si>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</si>
  <si>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</si>
  <si>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</si>
  <si>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</si>
  <si>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</si>
  <si>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</si>
  <si>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</si>
  <si>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</si>
  <si>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</si>
  <si>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</si>
  <si>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</si>
  <si>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</si>
  <si>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</si>
  <si>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</si>
  <si>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</si>
  <si>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</si>
  <si>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</si>
  <si>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</si>
  <si>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</si>
  <si>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</si>
  <si>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</si>
  <si>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</si>
  <si>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</si>
  <si>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</si>
  <si>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</si>
  <si>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</si>
  <si>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</si>
  <si>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</si>
  <si>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</si>
  <si>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</si>
  <si>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</si>
  <si>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</si>
  <si>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</si>
  <si>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</si>
  <si>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</si>
  <si>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</si>
  <si>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</si>
  <si>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</si>
  <si>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</si>
  <si>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</si>
  <si>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</si>
  <si>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</si>
  <si>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</si>
  <si>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</si>
  <si>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</si>
  <si>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</si>
  <si>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</si>
  <si>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</si>
  <si>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</si>
  <si>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</si>
  <si>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</si>
  <si>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</si>
  <si>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</si>
  <si>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</si>
  <si>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</si>
  <si>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</si>
  <si>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</si>
  <si>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</si>
  <si>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</si>
  <si>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</si>
  <si>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</si>
  <si>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</si>
  <si>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</si>
  <si>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</si>
  <si>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</si>
  <si>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</si>
  <si>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</si>
  <si>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</si>
  <si>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</si>
  <si>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</si>
  <si>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</si>
  <si>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</si>
  <si>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</si>
  <si>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</si>
  <si>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</si>
  <si>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</si>
  <si>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</si>
  <si>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</si>
  <si>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</si>
  <si>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</si>
  <si>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</si>
  <si>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</si>
  <si>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</si>
  <si>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</si>
  <si>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</si>
  <si>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</si>
  <si>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</si>
  <si>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</si>
  <si>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</si>
  <si>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</si>
  <si>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</si>
  <si>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</si>
  <si>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</si>
  <si>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</si>
  <si>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</si>
  <si>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</si>
  <si>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</si>
  <si>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</si>
  <si>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</si>
  <si>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</si>
  <si>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</si>
  <si>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</si>
  <si>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</si>
  <si>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</si>
  <si>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</si>
  <si>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</si>
  <si>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</si>
  <si>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</si>
  <si>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</si>
  <si>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</si>
  <si>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</si>
  <si>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</si>
  <si>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</si>
  <si>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</si>
  <si>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</si>
  <si>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</si>
  <si>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</si>
  <si>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</si>
  <si>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</si>
  <si>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</si>
  <si>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</si>
  <si>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</si>
  <si>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</si>
  <si>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</si>
  <si>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</si>
  <si>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</si>
  <si>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</si>
  <si>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</si>
  <si>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</si>
  <si>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</si>
  <si>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</si>
  <si>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</si>
  <si>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</si>
  <si>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</si>
  <si>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</si>
  <si>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</si>
  <si>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</si>
  <si>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</si>
  <si>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</si>
  <si>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</si>
  <si>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</si>
  <si>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</si>
  <si>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</si>
  <si>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</si>
  <si>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</si>
  <si>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</si>
  <si>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</si>
  <si>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</si>
  <si>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</si>
  <si>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</si>
  <si>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</si>
  <si>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</si>
  <si>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</si>
  <si>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</si>
  <si>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</si>
  <si>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</si>
  <si>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</si>
  <si>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</si>
  <si>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</si>
  <si>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</si>
  <si>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</si>
  <si>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</si>
  <si>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</si>
  <si>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</si>
  <si>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</si>
  <si>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</si>
  <si>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</si>
  <si>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</si>
  <si>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</si>
  <si>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</si>
  <si>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</si>
  <si>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</si>
  <si>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</si>
  <si>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</si>
  <si>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</si>
  <si>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</si>
  <si>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</si>
  <si>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</si>
  <si>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</si>
  <si>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</si>
  <si>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</si>
  <si>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</si>
  <si>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</si>
  <si>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</si>
  <si>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</si>
  <si>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</si>
  <si>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</si>
  <si>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</si>
  <si>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</si>
  <si>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</si>
  <si>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</si>
  <si>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</si>
  <si>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</si>
  <si>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</si>
  <si>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</si>
  <si>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</si>
  <si>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</si>
  <si>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</si>
  <si>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</si>
  <si>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</si>
  <si>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</si>
  <si>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</si>
  <si>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</si>
  <si>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</si>
  <si>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</si>
  <si>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</si>
  <si>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</si>
  <si>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</si>
  <si>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</si>
  <si>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</si>
  <si>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</si>
  <si>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</si>
  <si>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</si>
  <si>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</si>
  <si>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</si>
  <si>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</si>
  <si>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</si>
  <si>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</si>
  <si>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</si>
  <si>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</si>
  <si>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</si>
  <si>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</si>
  <si>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</si>
  <si>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</si>
  <si>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</si>
  <si>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</si>
  <si>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</si>
  <si>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</si>
  <si>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</si>
  <si>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</si>
  <si>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</si>
  <si>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</si>
  <si>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</si>
  <si>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</si>
  <si>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</si>
  <si>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</si>
  <si>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</si>
  <si>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</si>
  <si>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</si>
  <si>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</si>
  <si>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</si>
  <si>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</si>
  <si>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</si>
  <si>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</si>
  <si>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</si>
  <si>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</si>
  <si>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</si>
  <si>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</si>
  <si>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</si>
  <si>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</si>
  <si>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</si>
  <si>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</si>
  <si>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</si>
  <si>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</si>
  <si>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</si>
  <si>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</si>
  <si>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</si>
  <si>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</si>
  <si>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</si>
  <si>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</si>
  <si>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</si>
  <si>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</si>
  <si>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</si>
  <si>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</si>
  <si>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</si>
  <si>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</si>
  <si>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</si>
  <si>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</si>
  <si>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</si>
  <si>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</si>
  <si>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</si>
  <si>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</si>
  <si>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</si>
  <si>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</si>
  <si>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</si>
  <si>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</si>
  <si>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</si>
  <si>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</si>
  <si>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</si>
  <si>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</si>
  <si>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</si>
  <si>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</si>
  <si>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</si>
  <si>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</si>
  <si>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</si>
  <si>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</si>
  <si>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</si>
  <si>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</si>
  <si>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</si>
  <si>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</si>
  <si>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</si>
  <si>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</si>
  <si>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</si>
  <si>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</si>
  <si>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</si>
  <si>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</si>
  <si>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</si>
  <si>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</si>
  <si>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</si>
  <si>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</si>
  <si>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</si>
  <si>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</si>
  <si>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</si>
  <si>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</si>
  <si>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</si>
  <si>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</si>
  <si>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</si>
  <si>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</si>
  <si>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</si>
  <si>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</si>
  <si>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</si>
  <si>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</si>
  <si>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</si>
  <si>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</si>
  <si>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</si>
  <si>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</si>
  <si>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</si>
  <si>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</si>
  <si>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</si>
  <si>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</si>
  <si>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</si>
  <si>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</si>
  <si>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</si>
  <si>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</si>
  <si>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</si>
  <si>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</si>
  <si>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</si>
  <si>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</si>
  <si>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</si>
  <si>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</si>
  <si>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</si>
  <si>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</si>
  <si>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</si>
  <si>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</si>
  <si>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</si>
  <si>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</si>
  <si>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</si>
  <si>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</si>
  <si>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</si>
  <si>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</si>
  <si>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</si>
  <si>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</si>
  <si>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</si>
  <si>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</si>
  <si>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</si>
  <si>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</si>
  <si>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</si>
  <si>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</si>
  <si>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</si>
  <si>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</si>
  <si>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</si>
  <si>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</si>
  <si>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</si>
  <si>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</si>
  <si>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</si>
  <si>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</si>
  <si>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</si>
  <si>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</si>
  <si>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</si>
  <si>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</si>
  <si>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</si>
  <si>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</si>
  <si>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</si>
  <si>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</si>
  <si>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</si>
  <si>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</si>
  <si>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</si>
  <si>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</si>
  <si>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</si>
  <si>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</si>
  <si>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</si>
  <si>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</si>
  <si>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</si>
  <si>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</si>
  <si>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</si>
  <si>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</si>
  <si>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</si>
  <si>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</si>
  <si>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</si>
  <si>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</si>
  <si>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</si>
  <si>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</si>
  <si>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</si>
  <si>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</si>
  <si>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</si>
  <si>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</si>
  <si>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</si>
  <si>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</si>
  <si>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</si>
  <si>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</si>
  <si>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</si>
  <si>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</si>
  <si>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</si>
  <si>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</si>
  <si>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</si>
  <si>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</si>
  <si>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</si>
  <si>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</si>
  <si>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</si>
  <si>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</si>
  <si>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</si>
  <si>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</si>
  <si>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</si>
  <si>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</si>
  <si>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</si>
  <si>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</si>
  <si>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</si>
  <si>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</si>
  <si>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</si>
  <si>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</si>
  <si>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</si>
  <si>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</si>
  <si>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</si>
  <si>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</si>
  <si>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</si>
  <si>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</si>
  <si>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</si>
  <si>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</si>
  <si>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</si>
  <si>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</si>
  <si>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</si>
  <si>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</si>
  <si>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</si>
  <si>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</si>
  <si>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</si>
  <si>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</si>
  <si>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</si>
  <si>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</si>
  <si>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</si>
  <si>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</si>
  <si>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</si>
  <si>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</si>
  <si>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</si>
  <si>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</si>
  <si>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</si>
  <si>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</si>
  <si>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</si>
  <si>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</si>
  <si>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</si>
  <si>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</si>
  <si>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</si>
  <si>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</si>
  <si>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</si>
  <si>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</si>
  <si>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</si>
  <si>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</si>
  <si>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</si>
  <si>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</si>
  <si>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</si>
  <si>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</si>
  <si>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</si>
  <si>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</si>
  <si>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</si>
  <si>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</si>
  <si>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</si>
  <si>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</si>
  <si>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</si>
  <si>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</si>
  <si>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</si>
  <si>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</si>
  <si>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</si>
  <si>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</si>
  <si>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</si>
  <si>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</si>
  <si>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</si>
  <si>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</si>
  <si>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</si>
  <si>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</si>
  <si>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</si>
  <si>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</si>
  <si>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</si>
  <si>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</si>
  <si>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</si>
  <si>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</si>
  <si>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</si>
  <si>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</si>
  <si>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</si>
  <si>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</si>
  <si>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</si>
  <si>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</si>
  <si>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</si>
  <si>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</si>
  <si>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</si>
  <si>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</si>
  <si>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</si>
  <si>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</si>
  <si>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</si>
  <si>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</si>
  <si>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</si>
  <si>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</si>
  <si>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</si>
  <si>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</si>
  <si>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</si>
  <si>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</si>
  <si>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</si>
  <si>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</si>
  <si>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</si>
  <si>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</si>
  <si>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</si>
  <si>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3 Q 2018</t>
  </si>
  <si>
    <t>2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</si>
  <si>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</si>
  <si>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</si>
  <si>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</si>
  <si>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</si>
  <si>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</si>
  <si>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ანა ბოროდოვიცინა- სამეთვალყურეო საბჭოს წევრი</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</si>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</sst>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2"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31" sqref="C3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919</v>
      </c>
    </row>
    <row r="3" spans="1:3" s="195" customFormat="1" ht="15.75">
      <c r="A3" s="266">
        <v>2</v>
      </c>
      <c r="B3" s="197" t="s">
        <v>295</v>
      </c>
      <c r="C3" s="193" t="s">
        <v>920</v>
      </c>
    </row>
    <row r="4" spans="1:3" s="195" customFormat="1" ht="15.75">
      <c r="A4" s="266">
        <v>3</v>
      </c>
      <c r="B4" s="197" t="s">
        <v>296</v>
      </c>
      <c r="C4" s="193" t="s">
        <v>921</v>
      </c>
    </row>
    <row r="5" spans="1:3" s="195" customFormat="1" ht="15.75">
      <c r="A5" s="267">
        <v>4</v>
      </c>
      <c r="B5" s="200" t="s">
        <v>297</v>
      </c>
      <c r="C5" s="518" t="s">
        <v>922</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F19" sqref="F19"/>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43646</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102364345</v>
      </c>
    </row>
    <row r="7" spans="1:6">
      <c r="A7" s="148">
        <v>2</v>
      </c>
      <c r="B7" s="85" t="s">
        <v>31</v>
      </c>
      <c r="C7" s="322">
        <v>76000000</v>
      </c>
    </row>
    <row r="8" spans="1:6">
      <c r="A8" s="148">
        <v>3</v>
      </c>
      <c r="B8" s="79" t="s">
        <v>32</v>
      </c>
      <c r="C8" s="322"/>
    </row>
    <row r="9" spans="1:6">
      <c r="A9" s="148">
        <v>4</v>
      </c>
      <c r="B9" s="79" t="s">
        <v>33</v>
      </c>
      <c r="C9" s="322">
        <v>1605136.86</v>
      </c>
    </row>
    <row r="10" spans="1:6">
      <c r="A10" s="148">
        <v>5</v>
      </c>
      <c r="B10" s="79" t="s">
        <v>34</v>
      </c>
      <c r="C10" s="322"/>
    </row>
    <row r="11" spans="1:6">
      <c r="A11" s="148">
        <v>6</v>
      </c>
      <c r="B11" s="86" t="s">
        <v>35</v>
      </c>
      <c r="C11" s="322">
        <v>24759208.140000004</v>
      </c>
    </row>
    <row r="12" spans="1:6" s="4" customFormat="1">
      <c r="A12" s="148">
        <v>7</v>
      </c>
      <c r="B12" s="88" t="s">
        <v>36</v>
      </c>
      <c r="C12" s="323">
        <f>SUM(C13:C27)</f>
        <v>5214824.8600000003</v>
      </c>
    </row>
    <row r="13" spans="1:6" s="4" customFormat="1">
      <c r="A13" s="148">
        <v>8</v>
      </c>
      <c r="B13" s="87" t="s">
        <v>37</v>
      </c>
      <c r="C13" s="324">
        <v>1605136.86</v>
      </c>
    </row>
    <row r="14" spans="1:6" s="4" customFormat="1" ht="25.5">
      <c r="A14" s="148">
        <v>9</v>
      </c>
      <c r="B14" s="80" t="s">
        <v>38</v>
      </c>
      <c r="C14" s="324"/>
    </row>
    <row r="15" spans="1:6" s="4" customFormat="1">
      <c r="A15" s="148">
        <v>10</v>
      </c>
      <c r="B15" s="81" t="s">
        <v>39</v>
      </c>
      <c r="C15" s="324">
        <v>3609688</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97149520.140000001</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23103019.810800001</v>
      </c>
    </row>
    <row r="44" spans="1:3" s="4" customFormat="1">
      <c r="A44" s="150">
        <v>37</v>
      </c>
      <c r="B44" s="79" t="s">
        <v>63</v>
      </c>
      <c r="C44" s="324">
        <v>17212200</v>
      </c>
    </row>
    <row r="45" spans="1:3" s="4" customFormat="1">
      <c r="A45" s="150">
        <v>38</v>
      </c>
      <c r="B45" s="79" t="s">
        <v>64</v>
      </c>
      <c r="C45" s="324"/>
    </row>
    <row r="46" spans="1:3" s="4" customFormat="1">
      <c r="A46" s="150">
        <v>39</v>
      </c>
      <c r="B46" s="79" t="s">
        <v>65</v>
      </c>
      <c r="C46" s="324">
        <v>5890819.810800001</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23103019.810800001</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G15" sqref="G15"/>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43646</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23428263.551956654</v>
      </c>
    </row>
    <row r="8" spans="1:4" s="444" customFormat="1">
      <c r="A8" s="437" t="s">
        <v>845</v>
      </c>
      <c r="B8" s="438" t="s">
        <v>846</v>
      </c>
      <c r="C8" s="500">
        <v>0.06</v>
      </c>
      <c r="D8" s="539">
        <f>C8*'5. RWA'!$C$13</f>
        <v>31237684.735942204</v>
      </c>
    </row>
    <row r="9" spans="1:4" s="444" customFormat="1">
      <c r="A9" s="437" t="s">
        <v>847</v>
      </c>
      <c r="B9" s="438" t="s">
        <v>848</v>
      </c>
      <c r="C9" s="500">
        <v>0.08</v>
      </c>
      <c r="D9" s="539">
        <f>C9*'5. RWA'!$C$13</f>
        <v>41650246.314589605</v>
      </c>
    </row>
    <row r="10" spans="1:4" s="444" customFormat="1">
      <c r="A10" s="434" t="s">
        <v>849</v>
      </c>
      <c r="B10" s="435" t="s">
        <v>850</v>
      </c>
      <c r="C10" s="501"/>
      <c r="D10" s="496"/>
    </row>
    <row r="11" spans="1:4" s="445" customFormat="1">
      <c r="A11" s="439" t="s">
        <v>851</v>
      </c>
      <c r="B11" s="440" t="s">
        <v>852</v>
      </c>
      <c r="C11" s="502">
        <v>2.5000000000000001E-2</v>
      </c>
      <c r="D11" s="540">
        <f>C11*'5. RWA'!$C$13</f>
        <v>13015701.973309252</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2.4606929228526697E-2</v>
      </c>
      <c r="D15" s="540">
        <f>C15*'5. RWA'!$C$13</f>
        <v>12811058.292672642</v>
      </c>
    </row>
    <row r="16" spans="1:4" s="444" customFormat="1">
      <c r="A16" s="459" t="s">
        <v>861</v>
      </c>
      <c r="B16" s="440" t="s">
        <v>863</v>
      </c>
      <c r="C16" s="502">
        <v>3.2919173700685436E-2</v>
      </c>
      <c r="D16" s="540">
        <f>C16*'5. RWA'!$C$13</f>
        <v>17138646.163828857</v>
      </c>
    </row>
    <row r="17" spans="1:6" s="444" customFormat="1">
      <c r="A17" s="459" t="s">
        <v>862</v>
      </c>
      <c r="B17" s="440" t="s">
        <v>910</v>
      </c>
      <c r="C17" s="502">
        <v>7.3899716817313874E-2</v>
      </c>
      <c r="D17" s="540">
        <f>C17*'5. RWA'!$C$13</f>
        <v>38474267.600244284</v>
      </c>
    </row>
    <row r="18" spans="1:6" s="443" customFormat="1">
      <c r="A18" s="568" t="s">
        <v>911</v>
      </c>
      <c r="B18" s="569"/>
      <c r="C18" s="504" t="s">
        <v>840</v>
      </c>
      <c r="D18" s="498" t="s">
        <v>841</v>
      </c>
    </row>
    <row r="19" spans="1:6" s="444" customFormat="1">
      <c r="A19" s="441">
        <v>4</v>
      </c>
      <c r="B19" s="440" t="s">
        <v>25</v>
      </c>
      <c r="C19" s="502">
        <f>C7+C11+C12+C13+C15</f>
        <v>9.4606929228526704E-2</v>
      </c>
      <c r="D19" s="541">
        <f>C19*'5. RWA'!$C$13</f>
        <v>49255023.817938551</v>
      </c>
    </row>
    <row r="20" spans="1:6" s="444" customFormat="1">
      <c r="A20" s="441">
        <v>5</v>
      </c>
      <c r="B20" s="440" t="s">
        <v>126</v>
      </c>
      <c r="C20" s="502">
        <f>C8+C11+C12+C13+C16</f>
        <v>0.11791917370068543</v>
      </c>
      <c r="D20" s="541">
        <f>C20*'5. RWA'!$C$13</f>
        <v>61392032.873080313</v>
      </c>
    </row>
    <row r="21" spans="1:6" s="444" customFormat="1" ht="13.5" thickBot="1">
      <c r="A21" s="446" t="s">
        <v>858</v>
      </c>
      <c r="B21" s="447" t="s">
        <v>90</v>
      </c>
      <c r="C21" s="505">
        <f>C9+C11+C12+C13+C17</f>
        <v>0.17889971681731387</v>
      </c>
      <c r="D21" s="542">
        <f>C21*'5. RWA'!$C$13</f>
        <v>93140215.888143137</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12" activePane="bottomRight" state="frozen"/>
      <selection pane="topRight" activeCell="B1" sqref="B1"/>
      <selection pane="bottomLeft" activeCell="A5" sqref="A5"/>
      <selection pane="bottomRight" activeCell="F30" sqref="F30"/>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43646</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5995821</v>
      </c>
      <c r="D6" s="154"/>
      <c r="E6" s="8"/>
    </row>
    <row r="7" spans="1:6">
      <c r="A7" s="153">
        <v>2</v>
      </c>
      <c r="B7" s="92" t="s">
        <v>193</v>
      </c>
      <c r="C7" s="328">
        <v>47949930</v>
      </c>
      <c r="D7" s="155"/>
      <c r="E7" s="8"/>
    </row>
    <row r="8" spans="1:6">
      <c r="A8" s="153">
        <v>3</v>
      </c>
      <c r="B8" s="92" t="s">
        <v>194</v>
      </c>
      <c r="C8" s="328">
        <v>27012154</v>
      </c>
      <c r="D8" s="155"/>
      <c r="E8" s="8"/>
    </row>
    <row r="9" spans="1:6">
      <c r="A9" s="153">
        <v>4</v>
      </c>
      <c r="B9" s="92" t="s">
        <v>223</v>
      </c>
      <c r="C9" s="328"/>
      <c r="D9" s="155"/>
      <c r="E9" s="8"/>
    </row>
    <row r="10" spans="1:6">
      <c r="A10" s="153">
        <v>5</v>
      </c>
      <c r="B10" s="92" t="s">
        <v>195</v>
      </c>
      <c r="C10" s="328">
        <v>14640144</v>
      </c>
      <c r="D10" s="155"/>
      <c r="E10" s="8"/>
    </row>
    <row r="11" spans="1:6">
      <c r="A11" s="153">
        <v>6.1</v>
      </c>
      <c r="B11" s="92" t="s">
        <v>196</v>
      </c>
      <c r="C11" s="329">
        <v>396945029</v>
      </c>
      <c r="D11" s="156"/>
      <c r="E11" s="9"/>
    </row>
    <row r="12" spans="1:6">
      <c r="A12" s="153">
        <v>6.2</v>
      </c>
      <c r="B12" s="93" t="s">
        <v>197</v>
      </c>
      <c r="C12" s="329">
        <v>-22466572</v>
      </c>
      <c r="D12" s="156"/>
      <c r="E12" s="9"/>
    </row>
    <row r="13" spans="1:6">
      <c r="A13" s="153" t="s">
        <v>796</v>
      </c>
      <c r="B13" s="94" t="s">
        <v>797</v>
      </c>
      <c r="C13" s="329">
        <v>5890819.810800001</v>
      </c>
      <c r="D13" s="156"/>
      <c r="E13" s="9"/>
    </row>
    <row r="14" spans="1:6">
      <c r="A14" s="153">
        <v>6</v>
      </c>
      <c r="B14" s="92" t="s">
        <v>198</v>
      </c>
      <c r="C14" s="335">
        <v>374478457</v>
      </c>
      <c r="D14" s="156"/>
      <c r="E14" s="8"/>
    </row>
    <row r="15" spans="1:6">
      <c r="A15" s="153">
        <v>7</v>
      </c>
      <c r="B15" s="92" t="s">
        <v>199</v>
      </c>
      <c r="C15" s="328">
        <v>2638750</v>
      </c>
      <c r="D15" s="155"/>
      <c r="E15" s="8"/>
    </row>
    <row r="16" spans="1:6">
      <c r="A16" s="153">
        <v>8</v>
      </c>
      <c r="B16" s="92" t="s">
        <v>200</v>
      </c>
      <c r="C16" s="328">
        <v>451898</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18005975</v>
      </c>
      <c r="D21" s="155"/>
      <c r="E21" s="8"/>
    </row>
    <row r="22" spans="1:5">
      <c r="A22" s="153">
        <v>10.1</v>
      </c>
      <c r="B22" s="94" t="s">
        <v>273</v>
      </c>
      <c r="C22" s="328">
        <v>3609688</v>
      </c>
      <c r="D22" s="273" t="s">
        <v>699</v>
      </c>
      <c r="E22" s="8"/>
    </row>
    <row r="23" spans="1:5">
      <c r="A23" s="153">
        <v>11</v>
      </c>
      <c r="B23" s="95" t="s">
        <v>203</v>
      </c>
      <c r="C23" s="330">
        <v>3513596.45</v>
      </c>
      <c r="D23" s="157"/>
      <c r="E23" s="8"/>
    </row>
    <row r="24" spans="1:5">
      <c r="A24" s="153">
        <v>12</v>
      </c>
      <c r="B24" s="97" t="s">
        <v>204</v>
      </c>
      <c r="C24" s="331">
        <f>SUM(C6:C10,C14:C17,C21,C23)</f>
        <v>494740725.44999999</v>
      </c>
      <c r="D24" s="158"/>
      <c r="E24" s="7"/>
    </row>
    <row r="25" spans="1:5">
      <c r="A25" s="153">
        <v>13</v>
      </c>
      <c r="B25" s="92" t="s">
        <v>205</v>
      </c>
      <c r="C25" s="332">
        <v>29768827</v>
      </c>
      <c r="D25" s="159"/>
      <c r="E25" s="8"/>
    </row>
    <row r="26" spans="1:5">
      <c r="A26" s="153">
        <v>14</v>
      </c>
      <c r="B26" s="92" t="s">
        <v>206</v>
      </c>
      <c r="C26" s="328">
        <v>52008720.560000002</v>
      </c>
      <c r="D26" s="155"/>
      <c r="E26" s="8"/>
    </row>
    <row r="27" spans="1:5">
      <c r="A27" s="153">
        <v>15</v>
      </c>
      <c r="B27" s="92" t="s">
        <v>207</v>
      </c>
      <c r="C27" s="328">
        <v>6170036.9399999995</v>
      </c>
      <c r="D27" s="155"/>
      <c r="E27" s="8"/>
    </row>
    <row r="28" spans="1:5">
      <c r="A28" s="153">
        <v>16</v>
      </c>
      <c r="B28" s="92" t="s">
        <v>208</v>
      </c>
      <c r="C28" s="328">
        <v>35570839.950000003</v>
      </c>
      <c r="D28" s="155"/>
      <c r="E28" s="8"/>
    </row>
    <row r="29" spans="1:5">
      <c r="A29" s="153">
        <v>17</v>
      </c>
      <c r="B29" s="92" t="s">
        <v>209</v>
      </c>
      <c r="C29" s="328"/>
      <c r="D29" s="155"/>
      <c r="E29" s="8"/>
    </row>
    <row r="30" spans="1:5">
      <c r="A30" s="153">
        <v>18</v>
      </c>
      <c r="B30" s="92" t="s">
        <v>210</v>
      </c>
      <c r="C30" s="328">
        <v>226627300</v>
      </c>
      <c r="D30" s="155"/>
      <c r="E30" s="8"/>
    </row>
    <row r="31" spans="1:5">
      <c r="A31" s="153">
        <v>19</v>
      </c>
      <c r="B31" s="92" t="s">
        <v>211</v>
      </c>
      <c r="C31" s="328">
        <v>5782932</v>
      </c>
      <c r="D31" s="155"/>
      <c r="E31" s="8"/>
    </row>
    <row r="32" spans="1:5">
      <c r="A32" s="153">
        <v>20</v>
      </c>
      <c r="B32" s="92" t="s">
        <v>133</v>
      </c>
      <c r="C32" s="328">
        <v>7760724</v>
      </c>
      <c r="D32" s="155"/>
      <c r="E32" s="8"/>
    </row>
    <row r="33" spans="1:5">
      <c r="A33" s="153">
        <v>20.100000000000001</v>
      </c>
      <c r="B33" s="96" t="s">
        <v>795</v>
      </c>
      <c r="C33" s="330"/>
      <c r="D33" s="157"/>
      <c r="E33" s="8"/>
    </row>
    <row r="34" spans="1:5">
      <c r="A34" s="153">
        <v>21</v>
      </c>
      <c r="B34" s="95" t="s">
        <v>212</v>
      </c>
      <c r="C34" s="330">
        <v>28687000</v>
      </c>
      <c r="D34" s="157"/>
      <c r="E34" s="8"/>
    </row>
    <row r="35" spans="1:5">
      <c r="A35" s="153">
        <v>21.1</v>
      </c>
      <c r="B35" s="96" t="s">
        <v>272</v>
      </c>
      <c r="C35" s="333">
        <v>17212200</v>
      </c>
      <c r="D35" s="160"/>
      <c r="E35" s="8"/>
    </row>
    <row r="36" spans="1:5">
      <c r="A36" s="153">
        <v>22</v>
      </c>
      <c r="B36" s="97" t="s">
        <v>213</v>
      </c>
      <c r="C36" s="331">
        <f>SUM(C25:C34)</f>
        <v>392376380.44999999</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24759208.140000004</v>
      </c>
      <c r="D42" s="155"/>
      <c r="E42" s="8"/>
    </row>
    <row r="43" spans="1:5">
      <c r="A43" s="153">
        <v>29</v>
      </c>
      <c r="B43" s="95" t="s">
        <v>37</v>
      </c>
      <c r="C43" s="328">
        <v>1605136.86</v>
      </c>
      <c r="D43" s="155"/>
      <c r="E43" s="8"/>
    </row>
    <row r="44" spans="1:5" ht="16.5" thickBot="1">
      <c r="A44" s="161">
        <v>30</v>
      </c>
      <c r="B44" s="162" t="s">
        <v>220</v>
      </c>
      <c r="C44" s="334">
        <f>SUM(C37:C43)</f>
        <v>102364345</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S27" sqref="S27"/>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43646</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18474807</v>
      </c>
      <c r="D8" s="336"/>
      <c r="E8" s="336"/>
      <c r="F8" s="355"/>
      <c r="G8" s="336"/>
      <c r="H8" s="336"/>
      <c r="I8" s="336"/>
      <c r="J8" s="336"/>
      <c r="K8" s="336"/>
      <c r="L8" s="336"/>
      <c r="M8" s="336">
        <v>44115267</v>
      </c>
      <c r="N8" s="336"/>
      <c r="O8" s="336"/>
      <c r="P8" s="336"/>
      <c r="Q8" s="336"/>
      <c r="R8" s="355"/>
      <c r="S8" s="368">
        <f>$C$6*SUM(C8:D8)+$E$6*SUM(E8:F8)+$G$6*SUM(G8:H8)+$I$6*SUM(I8:J8)+$K$6*SUM(K8:L8)+$M$6*SUM(M8:N8)+$O$6*SUM(O8:P8)+$Q$6*SUM(Q8:R8)</f>
        <v>44115267</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2729236.0000000014</v>
      </c>
      <c r="F13" s="336"/>
      <c r="G13" s="336"/>
      <c r="H13" s="336"/>
      <c r="I13" s="336">
        <v>24251502.149999999</v>
      </c>
      <c r="J13" s="336"/>
      <c r="K13" s="336"/>
      <c r="L13" s="336"/>
      <c r="M13" s="336">
        <v>31415.85</v>
      </c>
      <c r="N13" s="336"/>
      <c r="O13" s="336"/>
      <c r="P13" s="336"/>
      <c r="Q13" s="336"/>
      <c r="R13" s="355"/>
      <c r="S13" s="368">
        <f t="shared" si="0"/>
        <v>12703014.125</v>
      </c>
    </row>
    <row r="14" spans="1:19" s="172" customFormat="1">
      <c r="A14" s="127">
        <v>7</v>
      </c>
      <c r="B14" s="190" t="s">
        <v>75</v>
      </c>
      <c r="C14" s="336"/>
      <c r="D14" s="336"/>
      <c r="E14" s="336"/>
      <c r="F14" s="336"/>
      <c r="G14" s="336"/>
      <c r="H14" s="336"/>
      <c r="I14" s="336"/>
      <c r="J14" s="336"/>
      <c r="K14" s="336"/>
      <c r="L14" s="336"/>
      <c r="M14" s="336">
        <v>270062710.38</v>
      </c>
      <c r="N14" s="336">
        <v>14085204.413000001</v>
      </c>
      <c r="O14" s="336"/>
      <c r="P14" s="336"/>
      <c r="Q14" s="336"/>
      <c r="R14" s="355"/>
      <c r="S14" s="368">
        <f t="shared" si="0"/>
        <v>284147914.79299998</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19586129.949999999</v>
      </c>
      <c r="N17" s="336">
        <v>3535.625</v>
      </c>
      <c r="O17" s="336"/>
      <c r="P17" s="336"/>
      <c r="Q17" s="336"/>
      <c r="R17" s="355"/>
      <c r="S17" s="368">
        <f t="shared" si="0"/>
        <v>19589665.574999999</v>
      </c>
    </row>
    <row r="18" spans="1:19" s="172" customFormat="1">
      <c r="A18" s="127">
        <v>11</v>
      </c>
      <c r="B18" s="190" t="s">
        <v>72</v>
      </c>
      <c r="C18" s="336"/>
      <c r="D18" s="336"/>
      <c r="E18" s="336"/>
      <c r="F18" s="336"/>
      <c r="G18" s="336"/>
      <c r="H18" s="336"/>
      <c r="I18" s="336"/>
      <c r="J18" s="336"/>
      <c r="K18" s="336"/>
      <c r="L18" s="336"/>
      <c r="M18" s="336">
        <v>18114745.999999993</v>
      </c>
      <c r="N18" s="336">
        <v>727496.04</v>
      </c>
      <c r="O18" s="336">
        <v>553672.75999999978</v>
      </c>
      <c r="P18" s="336"/>
      <c r="Q18" s="336"/>
      <c r="R18" s="355"/>
      <c r="S18" s="368">
        <f t="shared" si="0"/>
        <v>19672751.179999992</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5995821</v>
      </c>
      <c r="D21" s="336"/>
      <c r="E21" s="336"/>
      <c r="F21" s="336"/>
      <c r="G21" s="336"/>
      <c r="H21" s="336"/>
      <c r="I21" s="336"/>
      <c r="J21" s="336"/>
      <c r="K21" s="336"/>
      <c r="L21" s="336"/>
      <c r="M21" s="336">
        <v>93856627.359999999</v>
      </c>
      <c r="N21" s="336">
        <v>586499.77499999979</v>
      </c>
      <c r="O21" s="336"/>
      <c r="P21" s="336"/>
      <c r="Q21" s="336"/>
      <c r="R21" s="355"/>
      <c r="S21" s="368">
        <f t="shared" si="0"/>
        <v>94443127.135000005</v>
      </c>
    </row>
    <row r="22" spans="1:19" ht="13.5" thickBot="1">
      <c r="A22" s="109"/>
      <c r="B22" s="174" t="s">
        <v>70</v>
      </c>
      <c r="C22" s="337">
        <f>SUM(C8:C21)</f>
        <v>24470628</v>
      </c>
      <c r="D22" s="337">
        <f t="shared" ref="D22:S22" si="1">SUM(D8:D21)</f>
        <v>0</v>
      </c>
      <c r="E22" s="337">
        <f t="shared" si="1"/>
        <v>2729236.0000000014</v>
      </c>
      <c r="F22" s="337">
        <f t="shared" si="1"/>
        <v>0</v>
      </c>
      <c r="G22" s="337">
        <f t="shared" si="1"/>
        <v>0</v>
      </c>
      <c r="H22" s="337">
        <f t="shared" si="1"/>
        <v>0</v>
      </c>
      <c r="I22" s="337">
        <f t="shared" si="1"/>
        <v>24251502.149999999</v>
      </c>
      <c r="J22" s="337">
        <f t="shared" si="1"/>
        <v>0</v>
      </c>
      <c r="K22" s="337">
        <f t="shared" si="1"/>
        <v>0</v>
      </c>
      <c r="L22" s="337">
        <f t="shared" si="1"/>
        <v>0</v>
      </c>
      <c r="M22" s="337">
        <f t="shared" si="1"/>
        <v>445766896.54000002</v>
      </c>
      <c r="N22" s="337">
        <f t="shared" si="1"/>
        <v>15402735.853000002</v>
      </c>
      <c r="O22" s="337">
        <f t="shared" si="1"/>
        <v>553672.75999999978</v>
      </c>
      <c r="P22" s="337">
        <f t="shared" si="1"/>
        <v>0</v>
      </c>
      <c r="Q22" s="337">
        <f t="shared" si="1"/>
        <v>0</v>
      </c>
      <c r="R22" s="337">
        <f t="shared" si="1"/>
        <v>0</v>
      </c>
      <c r="S22" s="523">
        <f t="shared" si="1"/>
        <v>474671739.80799997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R7" activePane="bottomRight" state="frozen"/>
      <selection pane="topRight" activeCell="C1" sqref="C1"/>
      <selection pane="bottomLeft" activeCell="A6" sqref="A6"/>
      <selection pane="bottomRight" activeCell="X20" sqref="X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43646</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2165644</v>
      </c>
      <c r="E13" s="336"/>
      <c r="F13" s="336"/>
      <c r="G13" s="336"/>
      <c r="H13" s="336"/>
      <c r="I13" s="336"/>
      <c r="J13" s="336"/>
      <c r="K13" s="336"/>
      <c r="L13" s="339"/>
      <c r="M13" s="338"/>
      <c r="N13" s="336"/>
      <c r="O13" s="336"/>
      <c r="P13" s="336"/>
      <c r="Q13" s="336"/>
      <c r="R13" s="336"/>
      <c r="S13" s="339"/>
      <c r="T13" s="358">
        <v>1827387.03</v>
      </c>
      <c r="U13" s="358">
        <v>338256.97</v>
      </c>
      <c r="V13" s="340">
        <f t="shared" si="0"/>
        <v>2165644</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1345197.7439999999</v>
      </c>
      <c r="E20" s="336"/>
      <c r="F20" s="336"/>
      <c r="G20" s="336"/>
      <c r="H20" s="336"/>
      <c r="I20" s="336"/>
      <c r="J20" s="336"/>
      <c r="K20" s="336"/>
      <c r="L20" s="339"/>
      <c r="M20" s="338"/>
      <c r="N20" s="336"/>
      <c r="O20" s="336"/>
      <c r="P20" s="336"/>
      <c r="Q20" s="336"/>
      <c r="R20" s="336"/>
      <c r="S20" s="339"/>
      <c r="T20" s="358">
        <v>1345197.7439999999</v>
      </c>
      <c r="U20" s="358"/>
      <c r="V20" s="340">
        <f t="shared" si="0"/>
        <v>1345197.7439999999</v>
      </c>
    </row>
    <row r="21" spans="1:22" ht="13.5" thickBot="1">
      <c r="A21" s="109"/>
      <c r="B21" s="110" t="s">
        <v>70</v>
      </c>
      <c r="C21" s="341">
        <f>SUM(C7:C20)</f>
        <v>0</v>
      </c>
      <c r="D21" s="337">
        <f t="shared" ref="D21:V21" si="1">SUM(D7:D20)</f>
        <v>3510841.7439999999</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3172584.7740000002</v>
      </c>
      <c r="U21" s="342">
        <f t="shared" si="1"/>
        <v>338256.97</v>
      </c>
      <c r="V21" s="343">
        <f t="shared" si="1"/>
        <v>3510841.7439999999</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8" sqref="F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43646</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62590074</v>
      </c>
      <c r="D8" s="345"/>
      <c r="E8" s="344"/>
      <c r="F8" s="344">
        <v>44115267</v>
      </c>
      <c r="G8" s="357">
        <v>44115267</v>
      </c>
      <c r="H8" s="366">
        <f>G8/(C8+E8)</f>
        <v>0.70482848446544411</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27012154</v>
      </c>
      <c r="D13" s="345"/>
      <c r="E13" s="344"/>
      <c r="F13" s="344">
        <v>12703014.125</v>
      </c>
      <c r="G13" s="357">
        <v>12703014.125</v>
      </c>
      <c r="H13" s="366">
        <f t="shared" ref="H13:H21" si="0">G13/(C13+E13)</f>
        <v>0.47027031331896008</v>
      </c>
    </row>
    <row r="14" spans="1:9">
      <c r="A14" s="98">
        <v>7</v>
      </c>
      <c r="B14" s="80" t="s">
        <v>75</v>
      </c>
      <c r="C14" s="344">
        <v>270062710.38</v>
      </c>
      <c r="D14" s="345">
        <v>29485943.619999997</v>
      </c>
      <c r="E14" s="344">
        <v>14085204.412999999</v>
      </c>
      <c r="F14" s="345">
        <v>284147914.79299998</v>
      </c>
      <c r="G14" s="416">
        <v>282166270.79299998</v>
      </c>
      <c r="H14" s="366">
        <f>G14/(C14+E14)</f>
        <v>0.99302601252082523</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19586129.949999999</v>
      </c>
      <c r="D17" s="345">
        <v>7071.25</v>
      </c>
      <c r="E17" s="344">
        <v>3535.625</v>
      </c>
      <c r="F17" s="345">
        <v>19589665.574999999</v>
      </c>
      <c r="G17" s="416">
        <v>19589665.574999999</v>
      </c>
      <c r="H17" s="366">
        <f t="shared" si="0"/>
        <v>1</v>
      </c>
    </row>
    <row r="18" spans="1:8">
      <c r="A18" s="98">
        <v>11</v>
      </c>
      <c r="B18" s="80" t="s">
        <v>72</v>
      </c>
      <c r="C18" s="344">
        <v>18668418.75999999</v>
      </c>
      <c r="D18" s="345">
        <v>771723.31</v>
      </c>
      <c r="E18" s="344">
        <v>727496.04</v>
      </c>
      <c r="F18" s="345">
        <v>19672751.179999992</v>
      </c>
      <c r="G18" s="416">
        <v>19488751.179999992</v>
      </c>
      <c r="H18" s="366">
        <f t="shared" si="0"/>
        <v>1.0047863883171937</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99852448.359999999</v>
      </c>
      <c r="D21" s="345">
        <v>1202141.0699999996</v>
      </c>
      <c r="E21" s="344">
        <v>586499.77499999979</v>
      </c>
      <c r="F21" s="345">
        <v>94443127.135000005</v>
      </c>
      <c r="G21" s="416">
        <v>93097929.391000003</v>
      </c>
      <c r="H21" s="366">
        <f t="shared" si="0"/>
        <v>0.92691063695596509</v>
      </c>
    </row>
    <row r="22" spans="1:8" ht="13.5" thickBot="1">
      <c r="A22" s="170"/>
      <c r="B22" s="177" t="s">
        <v>70</v>
      </c>
      <c r="C22" s="337">
        <f>SUM(C8:C21)</f>
        <v>497771935.44999999</v>
      </c>
      <c r="D22" s="337">
        <f>SUM(D8:D21)</f>
        <v>31466879.249999996</v>
      </c>
      <c r="E22" s="337">
        <f>SUM(E8:E21)</f>
        <v>15402735.852999998</v>
      </c>
      <c r="F22" s="337">
        <f>SUM(F8:F21)</f>
        <v>474671739.80799997</v>
      </c>
      <c r="G22" s="337">
        <f>SUM(G8:G21)</f>
        <v>471160898.06400001</v>
      </c>
      <c r="H22" s="367">
        <f>G22/(C22+E22)</f>
        <v>0.91812968256534766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25" sqref="K25"/>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43646</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41838771.558032788</v>
      </c>
      <c r="G8" s="524">
        <v>50441955.748934418</v>
      </c>
      <c r="H8" s="524">
        <v>92280727.306967214</v>
      </c>
      <c r="I8" s="524">
        <v>31002535.36262295</v>
      </c>
      <c r="J8" s="524">
        <v>34072292.174016379</v>
      </c>
      <c r="K8" s="525">
        <v>65074827.536639333</v>
      </c>
    </row>
    <row r="9" spans="1:11">
      <c r="A9" s="408" t="s">
        <v>801</v>
      </c>
      <c r="B9" s="397"/>
      <c r="C9" s="397"/>
      <c r="D9" s="397"/>
      <c r="E9" s="397"/>
      <c r="F9" s="397"/>
      <c r="G9" s="397"/>
      <c r="H9" s="397"/>
      <c r="I9" s="397"/>
      <c r="J9" s="397"/>
      <c r="K9" s="409"/>
    </row>
    <row r="10" spans="1:11">
      <c r="A10" s="410">
        <v>2</v>
      </c>
      <c r="B10" s="382" t="s">
        <v>802</v>
      </c>
      <c r="C10" s="526">
        <v>4732900.9822950736</v>
      </c>
      <c r="D10" s="527">
        <v>22604243.825737834</v>
      </c>
      <c r="E10" s="527">
        <v>27337144.80803293</v>
      </c>
      <c r="F10" s="527">
        <v>21554800.52354918</v>
      </c>
      <c r="G10" s="527">
        <v>16795144.070954911</v>
      </c>
      <c r="H10" s="527">
        <v>38349944.594504088</v>
      </c>
      <c r="I10" s="527">
        <v>261964.79120491809</v>
      </c>
      <c r="J10" s="527">
        <v>1531468.3527868856</v>
      </c>
      <c r="K10" s="528">
        <v>1793433.1439918033</v>
      </c>
    </row>
    <row r="11" spans="1:11">
      <c r="A11" s="410">
        <v>3</v>
      </c>
      <c r="B11" s="382" t="s">
        <v>803</v>
      </c>
      <c r="C11" s="526">
        <v>38746847.533114776</v>
      </c>
      <c r="D11" s="527">
        <v>321741183.87491798</v>
      </c>
      <c r="E11" s="527">
        <v>360488031.40803277</v>
      </c>
      <c r="F11" s="527">
        <v>983254.87156721356</v>
      </c>
      <c r="G11" s="527">
        <v>6519864.3538336055</v>
      </c>
      <c r="H11" s="527">
        <v>7503119.2254008194</v>
      </c>
      <c r="I11" s="527">
        <v>14415524.787729504</v>
      </c>
      <c r="J11" s="527">
        <v>14951035.623950817</v>
      </c>
      <c r="K11" s="528">
        <v>29366560.411680322</v>
      </c>
    </row>
    <row r="12" spans="1:11">
      <c r="A12" s="410">
        <v>4</v>
      </c>
      <c r="B12" s="382" t="s">
        <v>804</v>
      </c>
      <c r="C12" s="526"/>
      <c r="D12" s="527"/>
      <c r="E12" s="527">
        <v>0</v>
      </c>
      <c r="F12" s="527"/>
      <c r="G12" s="527"/>
      <c r="H12" s="527">
        <v>0</v>
      </c>
      <c r="I12" s="527"/>
      <c r="J12" s="527"/>
      <c r="K12" s="528">
        <v>0</v>
      </c>
    </row>
    <row r="13" spans="1:11">
      <c r="A13" s="410">
        <v>5</v>
      </c>
      <c r="B13" s="382" t="s">
        <v>805</v>
      </c>
      <c r="C13" s="526">
        <v>13930943.938360654</v>
      </c>
      <c r="D13" s="527">
        <v>20753372.036721308</v>
      </c>
      <c r="E13" s="527">
        <v>34684315.975081973</v>
      </c>
      <c r="F13" s="527">
        <v>3405487.5513024582</v>
      </c>
      <c r="G13" s="527">
        <v>8241937.88815</v>
      </c>
      <c r="H13" s="527">
        <v>11647425.439452458</v>
      </c>
      <c r="I13" s="527">
        <v>994572.91053278663</v>
      </c>
      <c r="J13" s="527">
        <v>1973088.8800491807</v>
      </c>
      <c r="K13" s="528">
        <v>2967661.7905819672</v>
      </c>
    </row>
    <row r="14" spans="1:11">
      <c r="A14" s="410">
        <v>6</v>
      </c>
      <c r="B14" s="382" t="s">
        <v>820</v>
      </c>
      <c r="C14" s="526"/>
      <c r="D14" s="527"/>
      <c r="E14" s="527">
        <v>0</v>
      </c>
      <c r="F14" s="527"/>
      <c r="G14" s="527"/>
      <c r="H14" s="527"/>
      <c r="I14" s="527"/>
      <c r="J14" s="527"/>
      <c r="K14" s="528">
        <v>0</v>
      </c>
    </row>
    <row r="15" spans="1:11">
      <c r="A15" s="410">
        <v>7</v>
      </c>
      <c r="B15" s="382" t="s">
        <v>807</v>
      </c>
      <c r="C15" s="526">
        <v>1829695.0481967211</v>
      </c>
      <c r="D15" s="527">
        <v>10984194.776393441</v>
      </c>
      <c r="E15" s="527">
        <v>12813889.824590161</v>
      </c>
      <c r="F15" s="527">
        <v>323237.52655737707</v>
      </c>
      <c r="G15" s="527">
        <v>1086179.1831147536</v>
      </c>
      <c r="H15" s="527">
        <v>1409416.7096721306</v>
      </c>
      <c r="I15" s="527">
        <v>323237.52655737707</v>
      </c>
      <c r="J15" s="527">
        <v>1086179.1831147536</v>
      </c>
      <c r="K15" s="528">
        <v>1409416.7096721306</v>
      </c>
    </row>
    <row r="16" spans="1:11">
      <c r="A16" s="410">
        <v>8</v>
      </c>
      <c r="B16" s="383" t="s">
        <v>808</v>
      </c>
      <c r="C16" s="526">
        <v>59240387.501967229</v>
      </c>
      <c r="D16" s="527">
        <v>376082994.51377052</v>
      </c>
      <c r="E16" s="527">
        <v>435323382.01573777</v>
      </c>
      <c r="F16" s="527">
        <v>26266780.47297623</v>
      </c>
      <c r="G16" s="527">
        <v>32643125.496053267</v>
      </c>
      <c r="H16" s="527">
        <v>58909905.969029501</v>
      </c>
      <c r="I16" s="527">
        <v>15995300.016024586</v>
      </c>
      <c r="J16" s="527">
        <v>19541772.039901637</v>
      </c>
      <c r="K16" s="528">
        <v>35537072.055926219</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92496106.876557365</v>
      </c>
      <c r="D19" s="527">
        <v>260494049.36803284</v>
      </c>
      <c r="E19" s="527">
        <v>352990156.24459028</v>
      </c>
      <c r="F19" s="527">
        <v>2335215.418196721</v>
      </c>
      <c r="G19" s="527">
        <v>2997161.2366393446</v>
      </c>
      <c r="H19" s="527">
        <v>5332376.6548360661</v>
      </c>
      <c r="I19" s="527">
        <v>13171451.613606555</v>
      </c>
      <c r="J19" s="527">
        <v>20629035.396475408</v>
      </c>
      <c r="K19" s="528">
        <v>33800487.010081962</v>
      </c>
    </row>
    <row r="20" spans="1:11">
      <c r="A20" s="410">
        <v>11</v>
      </c>
      <c r="B20" s="382" t="s">
        <v>812</v>
      </c>
      <c r="C20" s="526">
        <v>1452892.3399180318</v>
      </c>
      <c r="D20" s="527">
        <v>2767927.6483606561</v>
      </c>
      <c r="E20" s="527">
        <v>4220819.9882786851</v>
      </c>
      <c r="F20" s="527">
        <v>22469.753524590276</v>
      </c>
      <c r="G20" s="527">
        <v>0</v>
      </c>
      <c r="H20" s="527">
        <v>22469.753524590276</v>
      </c>
      <c r="I20" s="527">
        <v>22469.753524590276</v>
      </c>
      <c r="J20" s="527">
        <v>0</v>
      </c>
      <c r="K20" s="528">
        <v>22469.753524590276</v>
      </c>
    </row>
    <row r="21" spans="1:11" ht="13.5" thickBot="1">
      <c r="A21" s="238">
        <v>12</v>
      </c>
      <c r="B21" s="411" t="s">
        <v>813</v>
      </c>
      <c r="C21" s="529">
        <v>93948999.216475427</v>
      </c>
      <c r="D21" s="530">
        <v>263261977.01639342</v>
      </c>
      <c r="E21" s="529">
        <v>357210976.23286891</v>
      </c>
      <c r="F21" s="530">
        <v>2357685.1717213113</v>
      </c>
      <c r="G21" s="530">
        <v>2997161.2366393446</v>
      </c>
      <c r="H21" s="530">
        <v>5354846.4083606564</v>
      </c>
      <c r="I21" s="530">
        <v>13193921.367131146</v>
      </c>
      <c r="J21" s="530">
        <v>20629035.396475408</v>
      </c>
      <c r="K21" s="531">
        <v>33822956.763606556</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41838771.558032788</v>
      </c>
      <c r="G23" s="532">
        <v>50441955.748934418</v>
      </c>
      <c r="H23" s="532">
        <v>92280727.306967214</v>
      </c>
      <c r="I23" s="532">
        <v>31002535.36262295</v>
      </c>
      <c r="J23" s="532">
        <v>34072292.174016379</v>
      </c>
      <c r="K23" s="533">
        <v>65074827.536639333</v>
      </c>
    </row>
    <row r="24" spans="1:11" ht="13.5" thickBot="1">
      <c r="A24" s="388">
        <v>14</v>
      </c>
      <c r="B24" s="385" t="s">
        <v>816</v>
      </c>
      <c r="C24" s="412"/>
      <c r="D24" s="391"/>
      <c r="E24" s="392"/>
      <c r="F24" s="534">
        <v>23909095.301254921</v>
      </c>
      <c r="G24" s="534">
        <v>29645964.259413924</v>
      </c>
      <c r="H24" s="534">
        <v>53555059.560668841</v>
      </c>
      <c r="I24" s="534">
        <v>3998825.0040061465</v>
      </c>
      <c r="J24" s="534">
        <v>4885443.0099754091</v>
      </c>
      <c r="K24" s="535">
        <v>8884268.0139815547</v>
      </c>
    </row>
    <row r="25" spans="1:11" ht="13.5" thickBot="1">
      <c r="A25" s="389">
        <v>15</v>
      </c>
      <c r="B25" s="386" t="s">
        <v>817</v>
      </c>
      <c r="C25" s="390"/>
      <c r="D25" s="390"/>
      <c r="E25" s="390"/>
      <c r="F25" s="536">
        <v>1.7499102760210583</v>
      </c>
      <c r="G25" s="536">
        <v>1.7014779923347183</v>
      </c>
      <c r="H25" s="536">
        <v>1.7231000780127737</v>
      </c>
      <c r="I25" s="536">
        <v>7.7529112505707687</v>
      </c>
      <c r="J25" s="536">
        <v>6.9742482113588062</v>
      </c>
      <c r="K25" s="537">
        <v>7.3247258450812467</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43646</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5234340</v>
      </c>
      <c r="D7" s="112"/>
      <c r="E7" s="349">
        <f t="shared" ref="E7:M7" si="0">SUM(E8:E13)</f>
        <v>104686.8</v>
      </c>
      <c r="F7" s="346">
        <f>SUM(F8:F13)</f>
        <v>0</v>
      </c>
      <c r="G7" s="346">
        <f t="shared" si="0"/>
        <v>0</v>
      </c>
      <c r="H7" s="346">
        <f t="shared" si="0"/>
        <v>0</v>
      </c>
      <c r="I7" s="346">
        <f t="shared" si="0"/>
        <v>0</v>
      </c>
      <c r="J7" s="346">
        <f t="shared" si="0"/>
        <v>0</v>
      </c>
      <c r="K7" s="346">
        <f t="shared" si="0"/>
        <v>104686.8</v>
      </c>
      <c r="L7" s="346">
        <f t="shared" si="0"/>
        <v>0</v>
      </c>
      <c r="M7" s="346">
        <f t="shared" si="0"/>
        <v>0</v>
      </c>
      <c r="N7" s="181">
        <f>SUM(N8:N13)</f>
        <v>104686.8</v>
      </c>
    </row>
    <row r="8" spans="1:14">
      <c r="A8" s="180">
        <v>1.1000000000000001</v>
      </c>
      <c r="B8" s="118" t="s">
        <v>81</v>
      </c>
      <c r="C8" s="347">
        <v>5234340</v>
      </c>
      <c r="D8" s="119">
        <v>0.02</v>
      </c>
      <c r="E8" s="349">
        <f>C8*D8</f>
        <v>104686.8</v>
      </c>
      <c r="F8" s="347"/>
      <c r="G8" s="347"/>
      <c r="H8" s="347"/>
      <c r="I8" s="347"/>
      <c r="J8" s="347"/>
      <c r="K8" s="347">
        <v>104686.8</v>
      </c>
      <c r="L8" s="347"/>
      <c r="M8" s="347"/>
      <c r="N8" s="181">
        <f>SUMPRODUCT($F$6:$M$6,F8:M8)</f>
        <v>104686.8</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5234340</v>
      </c>
      <c r="D21" s="184"/>
      <c r="E21" s="351">
        <f>E14+E7</f>
        <v>104686.8</v>
      </c>
      <c r="F21" s="352">
        <f>F7+F14</f>
        <v>0</v>
      </c>
      <c r="G21" s="352">
        <f t="shared" ref="G21:L21" si="4">G7+G14</f>
        <v>0</v>
      </c>
      <c r="H21" s="352">
        <f t="shared" si="4"/>
        <v>0</v>
      </c>
      <c r="I21" s="352">
        <f t="shared" si="4"/>
        <v>0</v>
      </c>
      <c r="J21" s="352">
        <f t="shared" si="4"/>
        <v>0</v>
      </c>
      <c r="K21" s="352">
        <f t="shared" si="4"/>
        <v>104686.8</v>
      </c>
      <c r="L21" s="352">
        <f t="shared" si="4"/>
        <v>0</v>
      </c>
      <c r="M21" s="352">
        <f>M7+M14</f>
        <v>0</v>
      </c>
      <c r="N21" s="185">
        <f>N14+N7</f>
        <v>104686.8</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7" workbookViewId="0">
      <selection activeCell="I19" sqref="I19"/>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43646</v>
      </c>
    </row>
    <row r="3" spans="1:3">
      <c r="A3" s="400"/>
      <c r="B3"/>
    </row>
    <row r="4" spans="1:3">
      <c r="A4" s="400" t="s">
        <v>909</v>
      </c>
      <c r="B4" t="s">
        <v>868</v>
      </c>
    </row>
    <row r="5" spans="1:3">
      <c r="A5" s="471"/>
      <c r="B5" s="471" t="s">
        <v>869</v>
      </c>
      <c r="C5" s="483"/>
    </row>
    <row r="6" spans="1:3">
      <c r="A6" s="472">
        <v>1</v>
      </c>
      <c r="B6" s="484" t="s">
        <v>869</v>
      </c>
      <c r="C6" s="485">
        <v>488099827.44999999</v>
      </c>
    </row>
    <row r="7" spans="1:3">
      <c r="A7" s="472">
        <v>2</v>
      </c>
      <c r="B7" s="484" t="s">
        <v>870</v>
      </c>
      <c r="C7" s="485">
        <v>-5214824.8600000003</v>
      </c>
    </row>
    <row r="8" spans="1:3">
      <c r="A8" s="473">
        <v>3</v>
      </c>
      <c r="B8" s="486" t="s">
        <v>871</v>
      </c>
      <c r="C8" s="487">
        <f>C6+C7</f>
        <v>482885002.58999997</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104686.8</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104686.8</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31466879.25</v>
      </c>
    </row>
    <row r="29" spans="1:3">
      <c r="A29" s="475">
        <v>18</v>
      </c>
      <c r="B29" s="484" t="s">
        <v>895</v>
      </c>
      <c r="C29" s="485">
        <v>-16064143.397000002</v>
      </c>
    </row>
    <row r="30" spans="1:3">
      <c r="A30" s="478">
        <v>19</v>
      </c>
      <c r="B30" s="493" t="s">
        <v>896</v>
      </c>
      <c r="C30" s="487">
        <f>C28+C29</f>
        <v>15402735.852999998</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97149520.140000001</v>
      </c>
    </row>
    <row r="36" spans="1:3">
      <c r="A36" s="478">
        <v>21</v>
      </c>
      <c r="B36" s="493" t="s">
        <v>903</v>
      </c>
      <c r="C36" s="487">
        <f>C8+C18+C26+C30</f>
        <v>498392425.24299997</v>
      </c>
    </row>
    <row r="37" spans="1:3">
      <c r="A37" s="480"/>
      <c r="B37" s="480" t="s">
        <v>868</v>
      </c>
      <c r="C37" s="488"/>
    </row>
    <row r="38" spans="1:3">
      <c r="A38" s="478">
        <v>22</v>
      </c>
      <c r="B38" s="493" t="s">
        <v>868</v>
      </c>
      <c r="C38" s="538">
        <f>IFERROR(C35/C36,0)</f>
        <v>0.19492575572879753</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595" t="s">
        <v>366</v>
      </c>
      <c r="B1" s="596"/>
      <c r="C1" s="597"/>
    </row>
    <row r="2" spans="1:3" ht="26.25" customHeight="1">
      <c r="A2" s="241"/>
      <c r="B2" s="598" t="s">
        <v>367</v>
      </c>
      <c r="C2" s="598"/>
    </row>
    <row r="3" spans="1:3" s="246" customFormat="1" ht="11.25" customHeight="1">
      <c r="A3" s="245"/>
      <c r="B3" s="598" t="s">
        <v>672</v>
      </c>
      <c r="C3" s="598"/>
    </row>
    <row r="4" spans="1:3" ht="12" customHeight="1" thickBot="1">
      <c r="A4" s="599" t="s">
        <v>676</v>
      </c>
      <c r="B4" s="600"/>
      <c r="C4" s="601"/>
    </row>
    <row r="5" spans="1:3" ht="12" thickTop="1">
      <c r="A5" s="242"/>
      <c r="B5" s="602" t="s">
        <v>368</v>
      </c>
      <c r="C5" s="603"/>
    </row>
    <row r="6" spans="1:3">
      <c r="A6" s="241"/>
      <c r="B6" s="604" t="s">
        <v>673</v>
      </c>
      <c r="C6" s="605"/>
    </row>
    <row r="7" spans="1:3">
      <c r="A7" s="241"/>
      <c r="B7" s="604" t="s">
        <v>369</v>
      </c>
      <c r="C7" s="605"/>
    </row>
    <row r="8" spans="1:3">
      <c r="A8" s="241"/>
      <c r="B8" s="604" t="s">
        <v>674</v>
      </c>
      <c r="C8" s="605"/>
    </row>
    <row r="9" spans="1:3">
      <c r="A9" s="241"/>
      <c r="B9" s="608" t="s">
        <v>675</v>
      </c>
      <c r="C9" s="609"/>
    </row>
    <row r="10" spans="1:3">
      <c r="A10" s="241"/>
      <c r="B10" s="606" t="s">
        <v>370</v>
      </c>
      <c r="C10" s="607" t="s">
        <v>370</v>
      </c>
    </row>
    <row r="11" spans="1:3">
      <c r="A11" s="241"/>
      <c r="B11" s="606" t="s">
        <v>371</v>
      </c>
      <c r="C11" s="607" t="s">
        <v>371</v>
      </c>
    </row>
    <row r="12" spans="1:3">
      <c r="A12" s="241"/>
      <c r="B12" s="606" t="s">
        <v>372</v>
      </c>
      <c r="C12" s="607" t="s">
        <v>372</v>
      </c>
    </row>
    <row r="13" spans="1:3">
      <c r="A13" s="241"/>
      <c r="B13" s="606" t="s">
        <v>373</v>
      </c>
      <c r="C13" s="607" t="s">
        <v>373</v>
      </c>
    </row>
    <row r="14" spans="1:3">
      <c r="A14" s="241"/>
      <c r="B14" s="606" t="s">
        <v>374</v>
      </c>
      <c r="C14" s="607" t="s">
        <v>374</v>
      </c>
    </row>
    <row r="15" spans="1:3" ht="21.75" customHeight="1">
      <c r="A15" s="241"/>
      <c r="B15" s="606" t="s">
        <v>375</v>
      </c>
      <c r="C15" s="607" t="s">
        <v>375</v>
      </c>
    </row>
    <row r="16" spans="1:3">
      <c r="A16" s="241"/>
      <c r="B16" s="606" t="s">
        <v>376</v>
      </c>
      <c r="C16" s="607" t="s">
        <v>377</v>
      </c>
    </row>
    <row r="17" spans="1:3">
      <c r="A17" s="241"/>
      <c r="B17" s="606" t="s">
        <v>378</v>
      </c>
      <c r="C17" s="607" t="s">
        <v>379</v>
      </c>
    </row>
    <row r="18" spans="1:3">
      <c r="A18" s="241"/>
      <c r="B18" s="606" t="s">
        <v>380</v>
      </c>
      <c r="C18" s="607" t="s">
        <v>381</v>
      </c>
    </row>
    <row r="19" spans="1:3">
      <c r="A19" s="241"/>
      <c r="B19" s="606" t="s">
        <v>382</v>
      </c>
      <c r="C19" s="607" t="s">
        <v>382</v>
      </c>
    </row>
    <row r="20" spans="1:3">
      <c r="A20" s="241"/>
      <c r="B20" s="606" t="s">
        <v>383</v>
      </c>
      <c r="C20" s="607" t="s">
        <v>383</v>
      </c>
    </row>
    <row r="21" spans="1:3">
      <c r="A21" s="241"/>
      <c r="B21" s="606" t="s">
        <v>384</v>
      </c>
      <c r="C21" s="607" t="s">
        <v>384</v>
      </c>
    </row>
    <row r="22" spans="1:3" ht="23.25" customHeight="1">
      <c r="A22" s="241"/>
      <c r="B22" s="606" t="s">
        <v>385</v>
      </c>
      <c r="C22" s="607" t="s">
        <v>386</v>
      </c>
    </row>
    <row r="23" spans="1:3">
      <c r="A23" s="241"/>
      <c r="B23" s="606" t="s">
        <v>387</v>
      </c>
      <c r="C23" s="607" t="s">
        <v>387</v>
      </c>
    </row>
    <row r="24" spans="1:3">
      <c r="A24" s="241"/>
      <c r="B24" s="606" t="s">
        <v>388</v>
      </c>
      <c r="C24" s="607" t="s">
        <v>389</v>
      </c>
    </row>
    <row r="25" spans="1:3" ht="12" thickBot="1">
      <c r="A25" s="243"/>
      <c r="B25" s="616" t="s">
        <v>390</v>
      </c>
      <c r="C25" s="617"/>
    </row>
    <row r="26" spans="1:3" ht="12.75" thickTop="1" thickBot="1">
      <c r="A26" s="599" t="s">
        <v>686</v>
      </c>
      <c r="B26" s="600"/>
      <c r="C26" s="601"/>
    </row>
    <row r="27" spans="1:3" ht="12.75" thickTop="1" thickBot="1">
      <c r="A27" s="244"/>
      <c r="B27" s="610" t="s">
        <v>391</v>
      </c>
      <c r="C27" s="611"/>
    </row>
    <row r="28" spans="1:3" ht="12.75" thickTop="1" thickBot="1">
      <c r="A28" s="599" t="s">
        <v>677</v>
      </c>
      <c r="B28" s="600"/>
      <c r="C28" s="601"/>
    </row>
    <row r="29" spans="1:3" ht="12" thickTop="1">
      <c r="A29" s="242"/>
      <c r="B29" s="612" t="s">
        <v>392</v>
      </c>
      <c r="C29" s="613" t="s">
        <v>393</v>
      </c>
    </row>
    <row r="30" spans="1:3">
      <c r="A30" s="241"/>
      <c r="B30" s="614" t="s">
        <v>394</v>
      </c>
      <c r="C30" s="615" t="s">
        <v>395</v>
      </c>
    </row>
    <row r="31" spans="1:3">
      <c r="A31" s="241"/>
      <c r="B31" s="614" t="s">
        <v>396</v>
      </c>
      <c r="C31" s="615" t="s">
        <v>397</v>
      </c>
    </row>
    <row r="32" spans="1:3">
      <c r="A32" s="241"/>
      <c r="B32" s="614" t="s">
        <v>398</v>
      </c>
      <c r="C32" s="615" t="s">
        <v>399</v>
      </c>
    </row>
    <row r="33" spans="1:3">
      <c r="A33" s="241"/>
      <c r="B33" s="614" t="s">
        <v>400</v>
      </c>
      <c r="C33" s="615" t="s">
        <v>401</v>
      </c>
    </row>
    <row r="34" spans="1:3">
      <c r="A34" s="241"/>
      <c r="B34" s="614" t="s">
        <v>402</v>
      </c>
      <c r="C34" s="615" t="s">
        <v>403</v>
      </c>
    </row>
    <row r="35" spans="1:3" ht="23.25" customHeight="1">
      <c r="A35" s="241"/>
      <c r="B35" s="614" t="s">
        <v>404</v>
      </c>
      <c r="C35" s="615" t="s">
        <v>405</v>
      </c>
    </row>
    <row r="36" spans="1:3" ht="24" customHeight="1">
      <c r="A36" s="241"/>
      <c r="B36" s="614" t="s">
        <v>406</v>
      </c>
      <c r="C36" s="615" t="s">
        <v>407</v>
      </c>
    </row>
    <row r="37" spans="1:3" ht="24.75" customHeight="1">
      <c r="A37" s="241"/>
      <c r="B37" s="614" t="s">
        <v>408</v>
      </c>
      <c r="C37" s="615" t="s">
        <v>409</v>
      </c>
    </row>
    <row r="38" spans="1:3" ht="23.25" customHeight="1">
      <c r="A38" s="241"/>
      <c r="B38" s="614" t="s">
        <v>678</v>
      </c>
      <c r="C38" s="615" t="s">
        <v>410</v>
      </c>
    </row>
    <row r="39" spans="1:3" ht="39.75" customHeight="1">
      <c r="A39" s="241"/>
      <c r="B39" s="606" t="s">
        <v>698</v>
      </c>
      <c r="C39" s="607" t="s">
        <v>411</v>
      </c>
    </row>
    <row r="40" spans="1:3" ht="12" customHeight="1">
      <c r="A40" s="241"/>
      <c r="B40" s="614" t="s">
        <v>412</v>
      </c>
      <c r="C40" s="615" t="s">
        <v>413</v>
      </c>
    </row>
    <row r="41" spans="1:3" ht="27" customHeight="1" thickBot="1">
      <c r="A41" s="243"/>
      <c r="B41" s="618" t="s">
        <v>414</v>
      </c>
      <c r="C41" s="619" t="s">
        <v>415</v>
      </c>
    </row>
    <row r="42" spans="1:3" ht="12.75" thickTop="1" thickBot="1">
      <c r="A42" s="599" t="s">
        <v>679</v>
      </c>
      <c r="B42" s="600"/>
      <c r="C42" s="601"/>
    </row>
    <row r="43" spans="1:3" ht="12" thickTop="1">
      <c r="A43" s="242"/>
      <c r="B43" s="602" t="s">
        <v>771</v>
      </c>
      <c r="C43" s="603" t="s">
        <v>416</v>
      </c>
    </row>
    <row r="44" spans="1:3">
      <c r="A44" s="241"/>
      <c r="B44" s="604" t="s">
        <v>770</v>
      </c>
      <c r="C44" s="605"/>
    </row>
    <row r="45" spans="1:3" ht="23.25" customHeight="1" thickBot="1">
      <c r="A45" s="243"/>
      <c r="B45" s="620" t="s">
        <v>417</v>
      </c>
      <c r="C45" s="621" t="s">
        <v>418</v>
      </c>
    </row>
    <row r="46" spans="1:3" ht="11.25" customHeight="1" thickTop="1" thickBot="1">
      <c r="A46" s="599" t="s">
        <v>680</v>
      </c>
      <c r="B46" s="600"/>
      <c r="C46" s="601"/>
    </row>
    <row r="47" spans="1:3" ht="26.25" customHeight="1" thickTop="1">
      <c r="A47" s="241"/>
      <c r="B47" s="604" t="s">
        <v>681</v>
      </c>
      <c r="C47" s="605"/>
    </row>
    <row r="48" spans="1:3" ht="12" thickBot="1">
      <c r="A48" s="599" t="s">
        <v>682</v>
      </c>
      <c r="B48" s="600"/>
      <c r="C48" s="601"/>
    </row>
    <row r="49" spans="1:3" ht="12" thickTop="1">
      <c r="A49" s="242"/>
      <c r="B49" s="602" t="s">
        <v>419</v>
      </c>
      <c r="C49" s="603" t="s">
        <v>419</v>
      </c>
    </row>
    <row r="50" spans="1:3" ht="11.25" customHeight="1">
      <c r="A50" s="241"/>
      <c r="B50" s="604" t="s">
        <v>420</v>
      </c>
      <c r="C50" s="605" t="s">
        <v>420</v>
      </c>
    </row>
    <row r="51" spans="1:3">
      <c r="A51" s="241"/>
      <c r="B51" s="604" t="s">
        <v>421</v>
      </c>
      <c r="C51" s="605" t="s">
        <v>421</v>
      </c>
    </row>
    <row r="52" spans="1:3" ht="11.25" customHeight="1">
      <c r="A52" s="241"/>
      <c r="B52" s="604" t="s">
        <v>798</v>
      </c>
      <c r="C52" s="605" t="s">
        <v>422</v>
      </c>
    </row>
    <row r="53" spans="1:3" ht="33.6" customHeight="1">
      <c r="A53" s="241"/>
      <c r="B53" s="604" t="s">
        <v>423</v>
      </c>
      <c r="C53" s="605" t="s">
        <v>423</v>
      </c>
    </row>
    <row r="54" spans="1:3" ht="11.25" customHeight="1">
      <c r="A54" s="241"/>
      <c r="B54" s="604" t="s">
        <v>791</v>
      </c>
      <c r="C54" s="605" t="s">
        <v>424</v>
      </c>
    </row>
    <row r="55" spans="1:3" ht="11.25" customHeight="1" thickBot="1">
      <c r="A55" s="599" t="s">
        <v>683</v>
      </c>
      <c r="B55" s="600"/>
      <c r="C55" s="601"/>
    </row>
    <row r="56" spans="1:3" ht="12" thickTop="1">
      <c r="A56" s="242"/>
      <c r="B56" s="602" t="s">
        <v>419</v>
      </c>
      <c r="C56" s="603" t="s">
        <v>419</v>
      </c>
    </row>
    <row r="57" spans="1:3">
      <c r="A57" s="241"/>
      <c r="B57" s="604" t="s">
        <v>425</v>
      </c>
      <c r="C57" s="605" t="s">
        <v>425</v>
      </c>
    </row>
    <row r="58" spans="1:3">
      <c r="A58" s="241"/>
      <c r="B58" s="604" t="s">
        <v>694</v>
      </c>
      <c r="C58" s="605" t="s">
        <v>426</v>
      </c>
    </row>
    <row r="59" spans="1:3">
      <c r="A59" s="241"/>
      <c r="B59" s="604" t="s">
        <v>427</v>
      </c>
      <c r="C59" s="605" t="s">
        <v>427</v>
      </c>
    </row>
    <row r="60" spans="1:3">
      <c r="A60" s="241"/>
      <c r="B60" s="604" t="s">
        <v>428</v>
      </c>
      <c r="C60" s="605" t="s">
        <v>428</v>
      </c>
    </row>
    <row r="61" spans="1:3">
      <c r="A61" s="241"/>
      <c r="B61" s="604" t="s">
        <v>429</v>
      </c>
      <c r="C61" s="605" t="s">
        <v>429</v>
      </c>
    </row>
    <row r="62" spans="1:3">
      <c r="A62" s="241"/>
      <c r="B62" s="604" t="s">
        <v>695</v>
      </c>
      <c r="C62" s="605" t="s">
        <v>430</v>
      </c>
    </row>
    <row r="63" spans="1:3">
      <c r="A63" s="241"/>
      <c r="B63" s="604" t="s">
        <v>431</v>
      </c>
      <c r="C63" s="605" t="s">
        <v>431</v>
      </c>
    </row>
    <row r="64" spans="1:3" ht="12" thickBot="1">
      <c r="A64" s="243"/>
      <c r="B64" s="620" t="s">
        <v>432</v>
      </c>
      <c r="C64" s="621" t="s">
        <v>432</v>
      </c>
    </row>
    <row r="65" spans="1:3" ht="11.25" customHeight="1" thickTop="1">
      <c r="A65" s="622" t="s">
        <v>684</v>
      </c>
      <c r="B65" s="623"/>
      <c r="C65" s="624"/>
    </row>
    <row r="66" spans="1:3" ht="12" thickBot="1">
      <c r="A66" s="243"/>
      <c r="B66" s="620" t="s">
        <v>433</v>
      </c>
      <c r="C66" s="621" t="s">
        <v>433</v>
      </c>
    </row>
    <row r="67" spans="1:3" ht="11.25" customHeight="1" thickTop="1" thickBot="1">
      <c r="A67" s="599" t="s">
        <v>685</v>
      </c>
      <c r="B67" s="600"/>
      <c r="C67" s="601"/>
    </row>
    <row r="68" spans="1:3" ht="12" thickTop="1">
      <c r="A68" s="242"/>
      <c r="B68" s="602" t="s">
        <v>434</v>
      </c>
      <c r="C68" s="603" t="s">
        <v>434</v>
      </c>
    </row>
    <row r="69" spans="1:3">
      <c r="A69" s="241"/>
      <c r="B69" s="604" t="s">
        <v>435</v>
      </c>
      <c r="C69" s="605" t="s">
        <v>435</v>
      </c>
    </row>
    <row r="70" spans="1:3">
      <c r="A70" s="241"/>
      <c r="B70" s="604" t="s">
        <v>436</v>
      </c>
      <c r="C70" s="605" t="s">
        <v>436</v>
      </c>
    </row>
    <row r="71" spans="1:3" ht="38.25" customHeight="1">
      <c r="A71" s="241"/>
      <c r="B71" s="625" t="s">
        <v>697</v>
      </c>
      <c r="C71" s="626" t="s">
        <v>437</v>
      </c>
    </row>
    <row r="72" spans="1:3" ht="33.75" customHeight="1">
      <c r="A72" s="241"/>
      <c r="B72" s="625" t="s">
        <v>700</v>
      </c>
      <c r="C72" s="626" t="s">
        <v>438</v>
      </c>
    </row>
    <row r="73" spans="1:3" ht="15.75" customHeight="1">
      <c r="A73" s="241"/>
      <c r="B73" s="625" t="s">
        <v>696</v>
      </c>
      <c r="C73" s="626" t="s">
        <v>439</v>
      </c>
    </row>
    <row r="74" spans="1:3">
      <c r="A74" s="241"/>
      <c r="B74" s="604" t="s">
        <v>440</v>
      </c>
      <c r="C74" s="605" t="s">
        <v>440</v>
      </c>
    </row>
    <row r="75" spans="1:3" ht="12" thickBot="1">
      <c r="A75" s="243"/>
      <c r="B75" s="620" t="s">
        <v>441</v>
      </c>
      <c r="C75" s="621" t="s">
        <v>441</v>
      </c>
    </row>
    <row r="76" spans="1:3" ht="12" thickTop="1">
      <c r="A76" s="622" t="s">
        <v>774</v>
      </c>
      <c r="B76" s="623"/>
      <c r="C76" s="624"/>
    </row>
    <row r="77" spans="1:3">
      <c r="A77" s="241"/>
      <c r="B77" s="604" t="s">
        <v>433</v>
      </c>
      <c r="C77" s="605"/>
    </row>
    <row r="78" spans="1:3">
      <c r="A78" s="241"/>
      <c r="B78" s="604" t="s">
        <v>772</v>
      </c>
      <c r="C78" s="605"/>
    </row>
    <row r="79" spans="1:3">
      <c r="A79" s="241"/>
      <c r="B79" s="604" t="s">
        <v>773</v>
      </c>
      <c r="C79" s="605"/>
    </row>
    <row r="80" spans="1:3">
      <c r="A80" s="622" t="s">
        <v>775</v>
      </c>
      <c r="B80" s="623"/>
      <c r="C80" s="624"/>
    </row>
    <row r="81" spans="1:3">
      <c r="A81" s="241"/>
      <c r="B81" s="604" t="s">
        <v>433</v>
      </c>
      <c r="C81" s="605"/>
    </row>
    <row r="82" spans="1:3">
      <c r="A82" s="241"/>
      <c r="B82" s="604" t="s">
        <v>776</v>
      </c>
      <c r="C82" s="605"/>
    </row>
    <row r="83" spans="1:3" ht="76.5" customHeight="1">
      <c r="A83" s="241"/>
      <c r="B83" s="604" t="s">
        <v>790</v>
      </c>
      <c r="C83" s="605"/>
    </row>
    <row r="84" spans="1:3" ht="53.25" customHeight="1">
      <c r="A84" s="241"/>
      <c r="B84" s="604" t="s">
        <v>789</v>
      </c>
      <c r="C84" s="605"/>
    </row>
    <row r="85" spans="1:3">
      <c r="A85" s="241"/>
      <c r="B85" s="604" t="s">
        <v>777</v>
      </c>
      <c r="C85" s="605"/>
    </row>
    <row r="86" spans="1:3">
      <c r="A86" s="241"/>
      <c r="B86" s="604" t="s">
        <v>778</v>
      </c>
      <c r="C86" s="605"/>
    </row>
    <row r="87" spans="1:3">
      <c r="A87" s="241"/>
      <c r="B87" s="604" t="s">
        <v>779</v>
      </c>
      <c r="C87" s="605"/>
    </row>
    <row r="88" spans="1:3">
      <c r="A88" s="622" t="s">
        <v>780</v>
      </c>
      <c r="B88" s="623"/>
      <c r="C88" s="624"/>
    </row>
    <row r="89" spans="1:3">
      <c r="A89" s="241"/>
      <c r="B89" s="604" t="s">
        <v>433</v>
      </c>
      <c r="C89" s="605"/>
    </row>
    <row r="90" spans="1:3">
      <c r="A90" s="241"/>
      <c r="B90" s="604" t="s">
        <v>782</v>
      </c>
      <c r="C90" s="605"/>
    </row>
    <row r="91" spans="1:3" ht="12" customHeight="1">
      <c r="A91" s="241"/>
      <c r="B91" s="604" t="s">
        <v>783</v>
      </c>
      <c r="C91" s="605"/>
    </row>
    <row r="92" spans="1:3">
      <c r="A92" s="241"/>
      <c r="B92" s="604" t="s">
        <v>784</v>
      </c>
      <c r="C92" s="605"/>
    </row>
    <row r="93" spans="1:3" ht="24.75" customHeight="1">
      <c r="A93" s="241"/>
      <c r="B93" s="652" t="s">
        <v>826</v>
      </c>
      <c r="C93" s="653"/>
    </row>
    <row r="94" spans="1:3" ht="24" customHeight="1">
      <c r="A94" s="241"/>
      <c r="B94" s="652" t="s">
        <v>827</v>
      </c>
      <c r="C94" s="653"/>
    </row>
    <row r="95" spans="1:3" ht="13.5" customHeight="1">
      <c r="A95" s="241"/>
      <c r="B95" s="614" t="s">
        <v>785</v>
      </c>
      <c r="C95" s="615"/>
    </row>
    <row r="96" spans="1:3" ht="11.25" customHeight="1" thickBot="1">
      <c r="A96" s="632" t="s">
        <v>822</v>
      </c>
      <c r="B96" s="633"/>
      <c r="C96" s="634"/>
    </row>
    <row r="97" spans="1:3" ht="12.75" thickTop="1" thickBot="1">
      <c r="A97" s="594" t="s">
        <v>534</v>
      </c>
      <c r="B97" s="594"/>
      <c r="C97" s="594"/>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22" t="s">
        <v>786</v>
      </c>
      <c r="B105" s="623"/>
      <c r="C105" s="624"/>
    </row>
    <row r="106" spans="1:3" ht="27.6" customHeight="1">
      <c r="A106" s="241"/>
      <c r="B106" s="635" t="s">
        <v>433</v>
      </c>
      <c r="C106" s="636"/>
    </row>
    <row r="107" spans="1:3" ht="12" thickBot="1">
      <c r="A107" s="627" t="s">
        <v>687</v>
      </c>
      <c r="B107" s="628"/>
      <c r="C107" s="629"/>
    </row>
    <row r="108" spans="1:3" ht="24" customHeight="1" thickTop="1" thickBot="1">
      <c r="A108" s="595" t="s">
        <v>366</v>
      </c>
      <c r="B108" s="596"/>
      <c r="C108" s="597"/>
    </row>
    <row r="109" spans="1:3">
      <c r="A109" s="245" t="s">
        <v>442</v>
      </c>
      <c r="B109" s="630" t="s">
        <v>443</v>
      </c>
      <c r="C109" s="631"/>
    </row>
    <row r="110" spans="1:3">
      <c r="A110" s="247" t="s">
        <v>444</v>
      </c>
      <c r="B110" s="640" t="s">
        <v>445</v>
      </c>
      <c r="C110" s="641"/>
    </row>
    <row r="111" spans="1:3">
      <c r="A111" s="245" t="s">
        <v>446</v>
      </c>
      <c r="B111" s="642" t="s">
        <v>447</v>
      </c>
      <c r="C111" s="642"/>
    </row>
    <row r="112" spans="1:3">
      <c r="A112" s="247" t="s">
        <v>448</v>
      </c>
      <c r="B112" s="640" t="s">
        <v>449</v>
      </c>
      <c r="C112" s="641"/>
    </row>
    <row r="113" spans="1:3" ht="12" thickBot="1">
      <c r="A113" s="268" t="s">
        <v>450</v>
      </c>
      <c r="B113" s="643" t="s">
        <v>451</v>
      </c>
      <c r="C113" s="643"/>
    </row>
    <row r="114" spans="1:3" ht="12" thickBot="1">
      <c r="A114" s="644" t="s">
        <v>687</v>
      </c>
      <c r="B114" s="645"/>
      <c r="C114" s="646"/>
    </row>
    <row r="115" spans="1:3" ht="12.75" thickTop="1" thickBot="1">
      <c r="A115" s="647" t="s">
        <v>452</v>
      </c>
      <c r="B115" s="647"/>
      <c r="C115" s="647"/>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42" t="s">
        <v>510</v>
      </c>
    </row>
    <row r="174" spans="1:3">
      <c r="A174" s="261" t="s">
        <v>718</v>
      </c>
      <c r="B174" s="252" t="s">
        <v>511</v>
      </c>
      <c r="C174" s="642"/>
    </row>
    <row r="175" spans="1:3">
      <c r="A175" s="261" t="s">
        <v>719</v>
      </c>
      <c r="B175" s="252" t="s">
        <v>512</v>
      </c>
      <c r="C175" s="642"/>
    </row>
    <row r="176" spans="1:3">
      <c r="A176" s="261" t="s">
        <v>720</v>
      </c>
      <c r="B176" s="252" t="s">
        <v>513</v>
      </c>
      <c r="C176" s="642"/>
    </row>
    <row r="177" spans="1:3">
      <c r="A177" s="261" t="s">
        <v>721</v>
      </c>
      <c r="B177" s="252" t="s">
        <v>514</v>
      </c>
      <c r="C177" s="642"/>
    </row>
    <row r="178" spans="1:3">
      <c r="A178" s="261" t="s">
        <v>722</v>
      </c>
      <c r="B178" s="252" t="s">
        <v>515</v>
      </c>
      <c r="C178" s="642"/>
    </row>
    <row r="179" spans="1:3">
      <c r="A179" s="261">
        <v>38.200000000000003</v>
      </c>
      <c r="B179" s="248" t="s">
        <v>123</v>
      </c>
      <c r="C179" s="269" t="s">
        <v>123</v>
      </c>
    </row>
    <row r="180" spans="1:3">
      <c r="A180" s="261" t="s">
        <v>507</v>
      </c>
      <c r="B180" s="252" t="s">
        <v>516</v>
      </c>
      <c r="C180" s="642" t="s">
        <v>517</v>
      </c>
    </row>
    <row r="181" spans="1:3">
      <c r="A181" s="261" t="s">
        <v>723</v>
      </c>
      <c r="B181" s="252" t="s">
        <v>518</v>
      </c>
      <c r="C181" s="642"/>
    </row>
    <row r="182" spans="1:3">
      <c r="A182" s="261" t="s">
        <v>724</v>
      </c>
      <c r="B182" s="252" t="s">
        <v>519</v>
      </c>
      <c r="C182" s="642"/>
    </row>
    <row r="183" spans="1:3">
      <c r="A183" s="261" t="s">
        <v>725</v>
      </c>
      <c r="B183" s="252" t="s">
        <v>520</v>
      </c>
      <c r="C183" s="642"/>
    </row>
    <row r="184" spans="1:3">
      <c r="A184" s="261" t="s">
        <v>726</v>
      </c>
      <c r="B184" s="252" t="s">
        <v>521</v>
      </c>
      <c r="C184" s="642"/>
    </row>
    <row r="185" spans="1:3">
      <c r="A185" s="261" t="s">
        <v>727</v>
      </c>
      <c r="B185" s="252" t="s">
        <v>522</v>
      </c>
      <c r="C185" s="642"/>
    </row>
    <row r="186" spans="1:3">
      <c r="A186" s="261" t="s">
        <v>728</v>
      </c>
      <c r="B186" s="252" t="s">
        <v>523</v>
      </c>
      <c r="C186" s="642"/>
    </row>
    <row r="187" spans="1:3">
      <c r="A187" s="261">
        <v>38.299999999999997</v>
      </c>
      <c r="B187" s="248" t="s">
        <v>124</v>
      </c>
      <c r="C187" s="269" t="s">
        <v>524</v>
      </c>
    </row>
    <row r="188" spans="1:3">
      <c r="A188" s="261" t="s">
        <v>729</v>
      </c>
      <c r="B188" s="252" t="s">
        <v>525</v>
      </c>
      <c r="C188" s="642" t="s">
        <v>526</v>
      </c>
    </row>
    <row r="189" spans="1:3">
      <c r="A189" s="261" t="s">
        <v>730</v>
      </c>
      <c r="B189" s="252" t="s">
        <v>527</v>
      </c>
      <c r="C189" s="642"/>
    </row>
    <row r="190" spans="1:3">
      <c r="A190" s="261" t="s">
        <v>731</v>
      </c>
      <c r="B190" s="252" t="s">
        <v>528</v>
      </c>
      <c r="C190" s="642"/>
    </row>
    <row r="191" spans="1:3">
      <c r="A191" s="261" t="s">
        <v>732</v>
      </c>
      <c r="B191" s="252" t="s">
        <v>529</v>
      </c>
      <c r="C191" s="642"/>
    </row>
    <row r="192" spans="1:3">
      <c r="A192" s="261" t="s">
        <v>733</v>
      </c>
      <c r="B192" s="252" t="s">
        <v>530</v>
      </c>
      <c r="C192" s="642"/>
    </row>
    <row r="193" spans="1:3">
      <c r="A193" s="261" t="s">
        <v>734</v>
      </c>
      <c r="B193" s="252" t="s">
        <v>531</v>
      </c>
      <c r="C193" s="642"/>
    </row>
    <row r="194" spans="1:3">
      <c r="A194" s="261">
        <v>38.4</v>
      </c>
      <c r="B194" s="248" t="s">
        <v>500</v>
      </c>
      <c r="C194" s="251" t="s">
        <v>501</v>
      </c>
    </row>
    <row r="195" spans="1:3" s="246" customFormat="1">
      <c r="A195" s="261" t="s">
        <v>735</v>
      </c>
      <c r="B195" s="252" t="s">
        <v>525</v>
      </c>
      <c r="C195" s="642" t="s">
        <v>532</v>
      </c>
    </row>
    <row r="196" spans="1:3">
      <c r="A196" s="261" t="s">
        <v>736</v>
      </c>
      <c r="B196" s="252" t="s">
        <v>527</v>
      </c>
      <c r="C196" s="642"/>
    </row>
    <row r="197" spans="1:3">
      <c r="A197" s="261" t="s">
        <v>737</v>
      </c>
      <c r="B197" s="252" t="s">
        <v>528</v>
      </c>
      <c r="C197" s="642"/>
    </row>
    <row r="198" spans="1:3">
      <c r="A198" s="261" t="s">
        <v>738</v>
      </c>
      <c r="B198" s="252" t="s">
        <v>529</v>
      </c>
      <c r="C198" s="642"/>
    </row>
    <row r="199" spans="1:3" ht="12" thickBot="1">
      <c r="A199" s="262" t="s">
        <v>739</v>
      </c>
      <c r="B199" s="252" t="s">
        <v>533</v>
      </c>
      <c r="C199" s="642"/>
    </row>
    <row r="200" spans="1:3" ht="12" thickBot="1">
      <c r="A200" s="632" t="s">
        <v>688</v>
      </c>
      <c r="B200" s="633"/>
      <c r="C200" s="634"/>
    </row>
    <row r="201" spans="1:3" ht="12.75" thickTop="1" thickBot="1">
      <c r="A201" s="594" t="s">
        <v>534</v>
      </c>
      <c r="B201" s="594"/>
      <c r="C201" s="594"/>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48" t="s">
        <v>689</v>
      </c>
      <c r="B227" s="649"/>
      <c r="C227" s="650"/>
    </row>
    <row r="228" spans="1:3" ht="12.75" thickTop="1" thickBot="1">
      <c r="A228" s="594" t="s">
        <v>534</v>
      </c>
      <c r="B228" s="594"/>
      <c r="C228" s="594"/>
    </row>
    <row r="229" spans="1:3">
      <c r="A229" s="247" t="s">
        <v>577</v>
      </c>
      <c r="B229" s="255" t="s">
        <v>578</v>
      </c>
      <c r="C229" s="651" t="s">
        <v>579</v>
      </c>
    </row>
    <row r="230" spans="1:3">
      <c r="A230" s="245" t="s">
        <v>580</v>
      </c>
      <c r="B230" s="251" t="s">
        <v>581</v>
      </c>
      <c r="C230" s="642"/>
    </row>
    <row r="231" spans="1:3">
      <c r="A231" s="245" t="s">
        <v>582</v>
      </c>
      <c r="B231" s="251" t="s">
        <v>583</v>
      </c>
      <c r="C231" s="642"/>
    </row>
    <row r="232" spans="1:3">
      <c r="A232" s="245" t="s">
        <v>584</v>
      </c>
      <c r="B232" s="251" t="s">
        <v>585</v>
      </c>
      <c r="C232" s="642"/>
    </row>
    <row r="233" spans="1:3">
      <c r="A233" s="245" t="s">
        <v>586</v>
      </c>
      <c r="B233" s="251" t="s">
        <v>587</v>
      </c>
      <c r="C233" s="642"/>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42" t="s">
        <v>599</v>
      </c>
    </row>
    <row r="238" spans="1:3">
      <c r="A238" s="245" t="s">
        <v>600</v>
      </c>
      <c r="B238" s="251" t="s">
        <v>601</v>
      </c>
      <c r="C238" s="642"/>
    </row>
    <row r="239" spans="1:3">
      <c r="A239" s="245" t="s">
        <v>602</v>
      </c>
      <c r="B239" s="251" t="s">
        <v>603</v>
      </c>
      <c r="C239" s="642"/>
    </row>
    <row r="240" spans="1:3">
      <c r="A240" s="245" t="s">
        <v>604</v>
      </c>
      <c r="B240" s="251" t="s">
        <v>605</v>
      </c>
      <c r="C240" s="642" t="s">
        <v>579</v>
      </c>
    </row>
    <row r="241" spans="1:3">
      <c r="A241" s="245" t="s">
        <v>606</v>
      </c>
      <c r="B241" s="251" t="s">
        <v>607</v>
      </c>
      <c r="C241" s="642"/>
    </row>
    <row r="242" spans="1:3">
      <c r="A242" s="245" t="s">
        <v>608</v>
      </c>
      <c r="B242" s="251" t="s">
        <v>609</v>
      </c>
      <c r="C242" s="642"/>
    </row>
    <row r="243" spans="1:3" s="246" customFormat="1">
      <c r="A243" s="245" t="s">
        <v>610</v>
      </c>
      <c r="B243" s="251" t="s">
        <v>611</v>
      </c>
      <c r="C243" s="642"/>
    </row>
    <row r="244" spans="1:3">
      <c r="A244" s="245" t="s">
        <v>612</v>
      </c>
      <c r="B244" s="251" t="s">
        <v>613</v>
      </c>
      <c r="C244" s="642"/>
    </row>
    <row r="245" spans="1:3">
      <c r="A245" s="245" t="s">
        <v>614</v>
      </c>
      <c r="B245" s="251" t="s">
        <v>615</v>
      </c>
      <c r="C245" s="642"/>
    </row>
    <row r="246" spans="1:3">
      <c r="A246" s="245" t="s">
        <v>616</v>
      </c>
      <c r="B246" s="251" t="s">
        <v>617</v>
      </c>
      <c r="C246" s="642"/>
    </row>
    <row r="247" spans="1:3">
      <c r="A247" s="245" t="s">
        <v>618</v>
      </c>
      <c r="B247" s="251" t="s">
        <v>619</v>
      </c>
      <c r="C247" s="642"/>
    </row>
    <row r="248" spans="1:3" s="246" customFormat="1" ht="12" thickBot="1">
      <c r="A248" s="632" t="s">
        <v>690</v>
      </c>
      <c r="B248" s="633"/>
      <c r="C248" s="634"/>
    </row>
    <row r="249" spans="1:3" ht="12.75" thickTop="1" thickBot="1">
      <c r="A249" s="637" t="s">
        <v>620</v>
      </c>
      <c r="B249" s="637"/>
      <c r="C249" s="637"/>
    </row>
    <row r="250" spans="1:3">
      <c r="A250" s="245">
        <v>13.1</v>
      </c>
      <c r="B250" s="638" t="s">
        <v>621</v>
      </c>
      <c r="C250" s="639"/>
    </row>
    <row r="251" spans="1:3" ht="33.75">
      <c r="A251" s="245" t="s">
        <v>622</v>
      </c>
      <c r="B251" s="254" t="s">
        <v>623</v>
      </c>
      <c r="C251" s="249" t="s">
        <v>624</v>
      </c>
    </row>
    <row r="252" spans="1:3" ht="101.25">
      <c r="A252" s="245" t="s">
        <v>625</v>
      </c>
      <c r="B252" s="254" t="s">
        <v>626</v>
      </c>
      <c r="C252" s="249" t="s">
        <v>627</v>
      </c>
    </row>
    <row r="253" spans="1:3" ht="12" thickBot="1">
      <c r="A253" s="632" t="s">
        <v>691</v>
      </c>
      <c r="B253" s="633"/>
      <c r="C253" s="634"/>
    </row>
    <row r="254" spans="1:3" ht="12.75" thickTop="1" thickBot="1">
      <c r="A254" s="637" t="s">
        <v>620</v>
      </c>
      <c r="B254" s="637"/>
      <c r="C254" s="637"/>
    </row>
    <row r="255" spans="1:3">
      <c r="A255" s="245">
        <v>14.1</v>
      </c>
      <c r="B255" s="638" t="s">
        <v>628</v>
      </c>
      <c r="C255" s="639"/>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30"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43646</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914</v>
      </c>
      <c r="D5" s="375" t="s">
        <v>915</v>
      </c>
      <c r="E5" s="375" t="s">
        <v>916</v>
      </c>
      <c r="F5" s="375" t="s">
        <v>917</v>
      </c>
      <c r="G5" s="376" t="s">
        <v>918</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97149520.140000001</v>
      </c>
      <c r="D8" s="280">
        <v>78495629.349999994</v>
      </c>
      <c r="E8" s="280">
        <v>81014417.01000002</v>
      </c>
      <c r="F8" s="280">
        <v>80075233</v>
      </c>
      <c r="G8" s="281">
        <v>78182004</v>
      </c>
    </row>
    <row r="9" spans="1:8" ht="15">
      <c r="A9" s="130">
        <v>2</v>
      </c>
      <c r="B9" s="270" t="s">
        <v>126</v>
      </c>
      <c r="C9" s="279">
        <v>97149520.140000001</v>
      </c>
      <c r="D9" s="280">
        <v>78495629.349999994</v>
      </c>
      <c r="E9" s="280">
        <v>81014417.01000002</v>
      </c>
      <c r="F9" s="280">
        <v>80075233</v>
      </c>
      <c r="G9" s="281">
        <v>78182004</v>
      </c>
    </row>
    <row r="10" spans="1:8" ht="15">
      <c r="A10" s="130">
        <v>3</v>
      </c>
      <c r="B10" s="270" t="s">
        <v>90</v>
      </c>
      <c r="C10" s="279">
        <v>120252539.9508</v>
      </c>
      <c r="D10" s="280">
        <v>100239775.48628749</v>
      </c>
      <c r="E10" s="280">
        <v>102824771.02341253</v>
      </c>
      <c r="F10" s="280">
        <v>101059521</v>
      </c>
      <c r="G10" s="281">
        <v>103099021.78749999</v>
      </c>
    </row>
    <row r="11" spans="1:8" ht="15">
      <c r="A11" s="129"/>
      <c r="B11" s="33" t="s">
        <v>225</v>
      </c>
      <c r="C11" s="377"/>
      <c r="D11" s="377"/>
      <c r="E11" s="377"/>
      <c r="F11" s="377"/>
      <c r="G11" s="378"/>
    </row>
    <row r="12" spans="1:8" ht="15" customHeight="1">
      <c r="A12" s="130">
        <v>4</v>
      </c>
      <c r="B12" s="270" t="s">
        <v>671</v>
      </c>
      <c r="C12" s="415">
        <v>520628078.93237007</v>
      </c>
      <c r="D12" s="280">
        <v>500258638.97361988</v>
      </c>
      <c r="E12" s="280">
        <v>510465734.21429998</v>
      </c>
      <c r="F12" s="280">
        <v>465970768.68000001</v>
      </c>
      <c r="G12" s="281">
        <v>464864769</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&gt;=9.46069292285267%</v>
      </c>
      <c r="C15" s="507">
        <v>0.18660061581622797</v>
      </c>
      <c r="D15" s="508">
        <v>0.15691009256941399</v>
      </c>
      <c r="E15" s="508">
        <v>0.15870686625948754</v>
      </c>
      <c r="F15" s="508">
        <v>0.17184604353366795</v>
      </c>
      <c r="G15" s="509">
        <v>0.16818225258967731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&gt;=11.7919173700685%</v>
      </c>
      <c r="C16" s="507">
        <v>0.18660061581622797</v>
      </c>
      <c r="D16" s="508">
        <v>0.15691009256941449</v>
      </c>
      <c r="E16" s="508">
        <v>0.15870686625948754</v>
      </c>
      <c r="F16" s="508">
        <v>0.17184604353366795</v>
      </c>
      <c r="G16" s="509">
        <v>0.16818225258967731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&gt;=17.8899716817314%</v>
      </c>
      <c r="C17" s="507">
        <v>0.23097590164056611</v>
      </c>
      <c r="D17" s="508">
        <v>0.20037590093786153</v>
      </c>
      <c r="E17" s="508">
        <v>0.20143324836813706</v>
      </c>
      <c r="F17" s="508">
        <v>0.21687952934532992</v>
      </c>
      <c r="G17" s="509">
        <v>0.22178282516285933</v>
      </c>
    </row>
    <row r="18" spans="1:7" ht="15">
      <c r="A18" s="129"/>
      <c r="B18" s="33" t="s">
        <v>7</v>
      </c>
      <c r="C18" s="377"/>
      <c r="D18" s="377"/>
      <c r="E18" s="377"/>
      <c r="F18" s="377"/>
      <c r="G18" s="378"/>
    </row>
    <row r="19" spans="1:7" ht="15" customHeight="1">
      <c r="A19" s="131">
        <v>8</v>
      </c>
      <c r="B19" s="35" t="s">
        <v>8</v>
      </c>
      <c r="C19" s="510">
        <v>7.8451560081423358E-2</v>
      </c>
      <c r="D19" s="511">
        <v>7.7600705401549216E-2</v>
      </c>
      <c r="E19" s="511">
        <v>8.0501818511243439E-2</v>
      </c>
      <c r="F19" s="511">
        <v>8.0740607132142955E-2</v>
      </c>
      <c r="G19" s="512">
        <v>8.0482175949584109E-2</v>
      </c>
    </row>
    <row r="20" spans="1:7" ht="15">
      <c r="A20" s="131">
        <v>9</v>
      </c>
      <c r="B20" s="35" t="s">
        <v>9</v>
      </c>
      <c r="C20" s="510">
        <v>3.2353002877717287E-2</v>
      </c>
      <c r="D20" s="511">
        <v>3.2326117959837579E-2</v>
      </c>
      <c r="E20" s="511">
        <v>2.7396457503209688E-2</v>
      </c>
      <c r="F20" s="511">
        <v>2.6429251850539359E-2</v>
      </c>
      <c r="G20" s="512">
        <v>2.5038176407874198E-2</v>
      </c>
    </row>
    <row r="21" spans="1:7" ht="15">
      <c r="A21" s="131">
        <v>10</v>
      </c>
      <c r="B21" s="35" t="s">
        <v>10</v>
      </c>
      <c r="C21" s="510">
        <v>2.204313161929157E-2</v>
      </c>
      <c r="D21" s="511">
        <v>2.1834681150838912E-2</v>
      </c>
      <c r="E21" s="511">
        <v>2.936374879685405E-2</v>
      </c>
      <c r="F21" s="511">
        <v>3.1296724724465368E-2</v>
      </c>
      <c r="G21" s="512">
        <v>3.285540791201462E-2</v>
      </c>
    </row>
    <row r="22" spans="1:7" ht="15">
      <c r="A22" s="131">
        <v>11</v>
      </c>
      <c r="B22" s="35" t="s">
        <v>263</v>
      </c>
      <c r="C22" s="510">
        <v>4.6098557203706071E-2</v>
      </c>
      <c r="D22" s="511">
        <v>4.5274587441711638E-2</v>
      </c>
      <c r="E22" s="511">
        <v>5.3105361008033758E-2</v>
      </c>
      <c r="F22" s="511">
        <v>5.4311355281603607E-2</v>
      </c>
      <c r="G22" s="512">
        <v>5.5443999541709907E-2</v>
      </c>
    </row>
    <row r="23" spans="1:7" ht="15">
      <c r="A23" s="131">
        <v>12</v>
      </c>
      <c r="B23" s="35" t="s">
        <v>11</v>
      </c>
      <c r="C23" s="510">
        <v>8.1828277670681314E-3</v>
      </c>
      <c r="D23" s="511">
        <v>-2.1453933777802903E-2</v>
      </c>
      <c r="E23" s="511">
        <v>1.9875152826454086E-2</v>
      </c>
      <c r="F23" s="511">
        <v>2.3374919371788833E-2</v>
      </c>
      <c r="G23" s="512">
        <v>2.7195473553388409E-2</v>
      </c>
    </row>
    <row r="24" spans="1:7" ht="15">
      <c r="A24" s="131">
        <v>13</v>
      </c>
      <c r="B24" s="35" t="s">
        <v>12</v>
      </c>
      <c r="C24" s="510">
        <v>4.509238706492423E-2</v>
      </c>
      <c r="D24" s="511">
        <v>-0.12072722419958995</v>
      </c>
      <c r="E24" s="511">
        <v>0.1106741801692821</v>
      </c>
      <c r="F24" s="511">
        <v>0.13260937264857631</v>
      </c>
      <c r="G24" s="512">
        <v>0.15884035284198073</v>
      </c>
    </row>
    <row r="25" spans="1:7" ht="15">
      <c r="A25" s="129"/>
      <c r="B25" s="33" t="s">
        <v>13</v>
      </c>
      <c r="C25" s="377"/>
      <c r="D25" s="377"/>
      <c r="E25" s="377"/>
      <c r="F25" s="377"/>
      <c r="G25" s="378"/>
    </row>
    <row r="26" spans="1:7" ht="15">
      <c r="A26" s="131">
        <v>14</v>
      </c>
      <c r="B26" s="35" t="s">
        <v>14</v>
      </c>
      <c r="C26" s="510">
        <v>0.10235181977804791</v>
      </c>
      <c r="D26" s="511">
        <v>0.10650332875301616</v>
      </c>
      <c r="E26" s="511">
        <v>4.7847232274121777E-2</v>
      </c>
      <c r="F26" s="511">
        <v>5.8080086546683105E-2</v>
      </c>
      <c r="G26" s="512">
        <v>4.3066936710630513E-2</v>
      </c>
    </row>
    <row r="27" spans="1:7" ht="15" customHeight="1">
      <c r="A27" s="131">
        <v>15</v>
      </c>
      <c r="B27" s="35" t="s">
        <v>15</v>
      </c>
      <c r="C27" s="510">
        <v>5.6598698456052463E-2</v>
      </c>
      <c r="D27" s="511">
        <v>6.0325121441771351E-2</v>
      </c>
      <c r="E27" s="511">
        <v>4.6338875673972914E-2</v>
      </c>
      <c r="F27" s="511">
        <v>4.7938384133298775E-2</v>
      </c>
      <c r="G27" s="512">
        <v>4.4271930631029674E-2</v>
      </c>
    </row>
    <row r="28" spans="1:7" ht="15">
      <c r="A28" s="131">
        <v>16</v>
      </c>
      <c r="B28" s="35" t="s">
        <v>16</v>
      </c>
      <c r="C28" s="510">
        <v>0.76018445617063013</v>
      </c>
      <c r="D28" s="511">
        <v>0.77361121666424104</v>
      </c>
      <c r="E28" s="511">
        <v>0.77049048946060028</v>
      </c>
      <c r="F28" s="511">
        <v>0.79961382616683552</v>
      </c>
      <c r="G28" s="512">
        <v>0.80330127521945149</v>
      </c>
    </row>
    <row r="29" spans="1:7" ht="15" customHeight="1">
      <c r="A29" s="131">
        <v>17</v>
      </c>
      <c r="B29" s="35" t="s">
        <v>17</v>
      </c>
      <c r="C29" s="510">
        <v>0.68704781012484573</v>
      </c>
      <c r="D29" s="511">
        <v>0.70196791230570188</v>
      </c>
      <c r="E29" s="511">
        <v>0.72311931361692172</v>
      </c>
      <c r="F29" s="511">
        <v>0.72928083647633657</v>
      </c>
      <c r="G29" s="512">
        <v>0.74142951905275034</v>
      </c>
    </row>
    <row r="30" spans="1:7" ht="15">
      <c r="A30" s="131">
        <v>18</v>
      </c>
      <c r="B30" s="35" t="s">
        <v>18</v>
      </c>
      <c r="C30" s="510">
        <v>0.13240720444346005</v>
      </c>
      <c r="D30" s="511">
        <v>0.23234179517585299</v>
      </c>
      <c r="E30" s="511">
        <v>0.22669717516852361</v>
      </c>
      <c r="F30" s="511">
        <v>7.3255503210028286E-2</v>
      </c>
      <c r="G30" s="512">
        <v>5.9071899713027433E-2</v>
      </c>
    </row>
    <row r="31" spans="1:7" ht="15" customHeight="1">
      <c r="A31" s="129"/>
      <c r="B31" s="33" t="s">
        <v>19</v>
      </c>
      <c r="C31" s="377"/>
      <c r="D31" s="377"/>
      <c r="E31" s="377"/>
      <c r="F31" s="377"/>
      <c r="G31" s="378"/>
    </row>
    <row r="32" spans="1:7" ht="15" customHeight="1">
      <c r="A32" s="131">
        <v>19</v>
      </c>
      <c r="B32" s="35" t="s">
        <v>20</v>
      </c>
      <c r="C32" s="510">
        <v>0.18565219164075683</v>
      </c>
      <c r="D32" s="510">
        <v>0.16168518779434296</v>
      </c>
      <c r="E32" s="510">
        <v>0.13260434226417994</v>
      </c>
      <c r="F32" s="510">
        <v>0.17576000737101433</v>
      </c>
      <c r="G32" s="513">
        <v>0.21048816469432097</v>
      </c>
    </row>
    <row r="33" spans="1:7" ht="15" customHeight="1">
      <c r="A33" s="131">
        <v>20</v>
      </c>
      <c r="B33" s="35" t="s">
        <v>21</v>
      </c>
      <c r="C33" s="510">
        <v>0.89791232626168638</v>
      </c>
      <c r="D33" s="510">
        <v>0.89456170406655289</v>
      </c>
      <c r="E33" s="510">
        <v>0.91076367523843593</v>
      </c>
      <c r="F33" s="510">
        <v>0.91586651470867353</v>
      </c>
      <c r="G33" s="513">
        <v>0.92048535136080134</v>
      </c>
    </row>
    <row r="34" spans="1:7" ht="15" customHeight="1">
      <c r="A34" s="131">
        <v>21</v>
      </c>
      <c r="B34" s="282" t="s">
        <v>22</v>
      </c>
      <c r="C34" s="510">
        <v>0.11759443786860785</v>
      </c>
      <c r="D34" s="510">
        <v>0.11342133289457342</v>
      </c>
      <c r="E34" s="510">
        <v>0.10562600945782762</v>
      </c>
      <c r="F34" s="510">
        <v>9.272002132843131E-2</v>
      </c>
      <c r="G34" s="513">
        <v>8.0157933538252499E-2</v>
      </c>
    </row>
    <row r="35" spans="1:7" ht="15" customHeight="1">
      <c r="A35" s="380"/>
      <c r="B35" s="33" t="s">
        <v>834</v>
      </c>
      <c r="C35" s="377"/>
      <c r="D35" s="377"/>
      <c r="E35" s="377"/>
      <c r="F35" s="377"/>
      <c r="G35" s="378"/>
    </row>
    <row r="36" spans="1:7" ht="15" customHeight="1">
      <c r="A36" s="131">
        <v>22</v>
      </c>
      <c r="B36" s="371" t="s">
        <v>818</v>
      </c>
      <c r="C36" s="282">
        <v>92280727.306967214</v>
      </c>
      <c r="D36" s="282">
        <v>74716743.907333329</v>
      </c>
      <c r="E36" s="282">
        <v>67220403.753253981</v>
      </c>
      <c r="F36" s="282">
        <v>81396467.870039672</v>
      </c>
      <c r="G36" s="379">
        <v>88793459.420749992</v>
      </c>
    </row>
    <row r="37" spans="1:7" ht="15">
      <c r="A37" s="131">
        <v>23</v>
      </c>
      <c r="B37" s="35" t="s">
        <v>819</v>
      </c>
      <c r="C37" s="282">
        <v>53555059.560668841</v>
      </c>
      <c r="D37" s="283">
        <v>54654924.455404989</v>
      </c>
      <c r="E37" s="283">
        <v>44088779.003085777</v>
      </c>
      <c r="F37" s="283">
        <v>48133396.305444978</v>
      </c>
      <c r="G37" s="284">
        <v>47692716.998109989</v>
      </c>
    </row>
    <row r="38" spans="1:7" thickBot="1">
      <c r="A38" s="132">
        <v>24</v>
      </c>
      <c r="B38" s="285" t="s">
        <v>817</v>
      </c>
      <c r="C38" s="514">
        <v>1.7231000780127737</v>
      </c>
      <c r="D38" s="515">
        <v>1.3670633461088677</v>
      </c>
      <c r="E38" s="515">
        <v>1.524660135145707</v>
      </c>
      <c r="F38" s="515">
        <v>1.6910601394822391</v>
      </c>
      <c r="G38" s="516">
        <v>1.8617823644702143</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18" sqref="L18"/>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43646</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2389824</v>
      </c>
      <c r="D7" s="286">
        <v>3605997</v>
      </c>
      <c r="E7" s="287">
        <f>C7+D7</f>
        <v>5995821</v>
      </c>
      <c r="F7" s="288">
        <v>3741674</v>
      </c>
      <c r="G7" s="289">
        <v>6170837</v>
      </c>
      <c r="H7" s="290">
        <f>F7+G7</f>
        <v>9912511</v>
      </c>
    </row>
    <row r="8" spans="1:8" ht="15.75">
      <c r="A8" s="42">
        <v>2</v>
      </c>
      <c r="B8" s="46" t="s">
        <v>193</v>
      </c>
      <c r="C8" s="286">
        <v>3834663</v>
      </c>
      <c r="D8" s="286">
        <v>44115267</v>
      </c>
      <c r="E8" s="287">
        <f t="shared" ref="E8:E20" si="0">C8+D8</f>
        <v>47949930</v>
      </c>
      <c r="F8" s="288">
        <v>11952521</v>
      </c>
      <c r="G8" s="289">
        <v>46727525</v>
      </c>
      <c r="H8" s="290">
        <f t="shared" ref="H8:H40" si="1">F8+G8</f>
        <v>58680046</v>
      </c>
    </row>
    <row r="9" spans="1:8" ht="15.75">
      <c r="A9" s="42">
        <v>3</v>
      </c>
      <c r="B9" s="46" t="s">
        <v>194</v>
      </c>
      <c r="C9" s="286">
        <v>21049705</v>
      </c>
      <c r="D9" s="286">
        <v>5962449</v>
      </c>
      <c r="E9" s="287">
        <f t="shared" si="0"/>
        <v>27012154</v>
      </c>
      <c r="F9" s="288">
        <v>575945</v>
      </c>
      <c r="G9" s="289">
        <v>13506502</v>
      </c>
      <c r="H9" s="290">
        <f t="shared" si="1"/>
        <v>14082447</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14640144</v>
      </c>
      <c r="D11" s="286">
        <v>0</v>
      </c>
      <c r="E11" s="287">
        <f t="shared" si="0"/>
        <v>14640144</v>
      </c>
      <c r="F11" s="288">
        <v>16191536</v>
      </c>
      <c r="G11" s="289">
        <v>0</v>
      </c>
      <c r="H11" s="290">
        <f t="shared" si="1"/>
        <v>16191536</v>
      </c>
    </row>
    <row r="12" spans="1:8" ht="15.75">
      <c r="A12" s="42">
        <v>6.1</v>
      </c>
      <c r="B12" s="47" t="s">
        <v>196</v>
      </c>
      <c r="C12" s="286">
        <v>95193588</v>
      </c>
      <c r="D12" s="286">
        <v>301751441</v>
      </c>
      <c r="E12" s="287">
        <f t="shared" si="0"/>
        <v>396945029</v>
      </c>
      <c r="F12" s="288">
        <v>68949209</v>
      </c>
      <c r="G12" s="289">
        <v>281582850</v>
      </c>
      <c r="H12" s="290">
        <f t="shared" si="1"/>
        <v>350532059</v>
      </c>
    </row>
    <row r="13" spans="1:8" ht="15.75">
      <c r="A13" s="42">
        <v>6.2</v>
      </c>
      <c r="B13" s="47" t="s">
        <v>197</v>
      </c>
      <c r="C13" s="286">
        <v>-4132068</v>
      </c>
      <c r="D13" s="286">
        <v>-18334504</v>
      </c>
      <c r="E13" s="287">
        <f t="shared" si="0"/>
        <v>-22466572</v>
      </c>
      <c r="F13" s="288">
        <v>-3260505</v>
      </c>
      <c r="G13" s="289">
        <v>-12258226</v>
      </c>
      <c r="H13" s="290">
        <f t="shared" si="1"/>
        <v>-15518731</v>
      </c>
    </row>
    <row r="14" spans="1:8" ht="15.75">
      <c r="A14" s="42">
        <v>6</v>
      </c>
      <c r="B14" s="46" t="s">
        <v>198</v>
      </c>
      <c r="C14" s="287">
        <f>C12+C13</f>
        <v>91061520</v>
      </c>
      <c r="D14" s="287">
        <f>D12+D13</f>
        <v>283416937</v>
      </c>
      <c r="E14" s="287">
        <f>C14+D14</f>
        <v>374478457</v>
      </c>
      <c r="F14" s="287">
        <f>F12+F13</f>
        <v>65688704</v>
      </c>
      <c r="G14" s="287">
        <f>G12+G13</f>
        <v>269324624</v>
      </c>
      <c r="H14" s="290">
        <f t="shared" si="1"/>
        <v>335013328</v>
      </c>
    </row>
    <row r="15" spans="1:8" ht="15.75">
      <c r="A15" s="42">
        <v>7</v>
      </c>
      <c r="B15" s="46" t="s">
        <v>199</v>
      </c>
      <c r="C15" s="286">
        <v>1195155</v>
      </c>
      <c r="D15" s="286">
        <v>1443595</v>
      </c>
      <c r="E15" s="287">
        <f t="shared" si="0"/>
        <v>2638750</v>
      </c>
      <c r="F15" s="288">
        <v>1037292</v>
      </c>
      <c r="G15" s="289">
        <v>1369819</v>
      </c>
      <c r="H15" s="290">
        <f t="shared" si="1"/>
        <v>2407111</v>
      </c>
    </row>
    <row r="16" spans="1:8" ht="15.75">
      <c r="A16" s="42">
        <v>8</v>
      </c>
      <c r="B16" s="46" t="s">
        <v>200</v>
      </c>
      <c r="C16" s="286">
        <v>451898</v>
      </c>
      <c r="D16" s="286">
        <v>0</v>
      </c>
      <c r="E16" s="287">
        <f t="shared" si="0"/>
        <v>451898</v>
      </c>
      <c r="F16" s="288">
        <v>350665</v>
      </c>
      <c r="G16" s="289">
        <v>0</v>
      </c>
      <c r="H16" s="290">
        <f t="shared" si="1"/>
        <v>350665</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18005975</v>
      </c>
      <c r="D18" s="286">
        <v>0</v>
      </c>
      <c r="E18" s="287">
        <f t="shared" si="0"/>
        <v>18005975</v>
      </c>
      <c r="F18" s="288">
        <v>16853201</v>
      </c>
      <c r="G18" s="289">
        <v>0</v>
      </c>
      <c r="H18" s="290">
        <f t="shared" si="1"/>
        <v>16853201</v>
      </c>
    </row>
    <row r="19" spans="1:8" ht="15.75">
      <c r="A19" s="42">
        <v>11</v>
      </c>
      <c r="B19" s="46" t="s">
        <v>203</v>
      </c>
      <c r="C19" s="286">
        <v>2147309.4500000002</v>
      </c>
      <c r="D19" s="286">
        <v>1366287</v>
      </c>
      <c r="E19" s="287">
        <f t="shared" si="0"/>
        <v>3513596.45</v>
      </c>
      <c r="F19" s="288">
        <v>1246402</v>
      </c>
      <c r="G19" s="289">
        <v>372620</v>
      </c>
      <c r="H19" s="290">
        <f t="shared" si="1"/>
        <v>1619022</v>
      </c>
    </row>
    <row r="20" spans="1:8" ht="15.75">
      <c r="A20" s="42">
        <v>12</v>
      </c>
      <c r="B20" s="48" t="s">
        <v>204</v>
      </c>
      <c r="C20" s="287">
        <f>SUM(C7:C11)+SUM(C14:C19)</f>
        <v>154830193.44999999</v>
      </c>
      <c r="D20" s="287">
        <f>SUM(D7:D11)+SUM(D14:D19)</f>
        <v>339910532</v>
      </c>
      <c r="E20" s="287">
        <f t="shared" si="0"/>
        <v>494740725.44999999</v>
      </c>
      <c r="F20" s="287">
        <f>SUM(F7:F11)+SUM(F14:F19)</f>
        <v>117691940</v>
      </c>
      <c r="G20" s="287">
        <f>SUM(G7:G11)+SUM(G14:G19)</f>
        <v>337471927</v>
      </c>
      <c r="H20" s="290">
        <f t="shared" si="1"/>
        <v>455163867</v>
      </c>
    </row>
    <row r="21" spans="1:8" ht="15.75">
      <c r="A21" s="42"/>
      <c r="B21" s="43" t="s">
        <v>221</v>
      </c>
      <c r="C21" s="291"/>
      <c r="D21" s="291"/>
      <c r="E21" s="291"/>
      <c r="F21" s="292"/>
      <c r="G21" s="293"/>
      <c r="H21" s="294"/>
    </row>
    <row r="22" spans="1:8" ht="15.75">
      <c r="A22" s="42">
        <v>13</v>
      </c>
      <c r="B22" s="46" t="s">
        <v>205</v>
      </c>
      <c r="C22" s="286">
        <v>0</v>
      </c>
      <c r="D22" s="286">
        <v>29768827</v>
      </c>
      <c r="E22" s="287">
        <f>C22+D22</f>
        <v>29768827</v>
      </c>
      <c r="F22" s="288">
        <v>0</v>
      </c>
      <c r="G22" s="289">
        <v>128709000</v>
      </c>
      <c r="H22" s="290">
        <f t="shared" si="1"/>
        <v>128709000</v>
      </c>
    </row>
    <row r="23" spans="1:8" ht="15.75">
      <c r="A23" s="42">
        <v>14</v>
      </c>
      <c r="B23" s="46" t="s">
        <v>206</v>
      </c>
      <c r="C23" s="286">
        <v>28388907.800000004</v>
      </c>
      <c r="D23" s="286">
        <v>23619812.759999998</v>
      </c>
      <c r="E23" s="287">
        <f t="shared" ref="E23:E40" si="2">C23+D23</f>
        <v>52008720.560000002</v>
      </c>
      <c r="F23" s="288">
        <v>14271997</v>
      </c>
      <c r="G23" s="289">
        <v>17371134</v>
      </c>
      <c r="H23" s="290">
        <f t="shared" si="1"/>
        <v>31643131</v>
      </c>
    </row>
    <row r="24" spans="1:8" ht="15.75">
      <c r="A24" s="42">
        <v>15</v>
      </c>
      <c r="B24" s="46" t="s">
        <v>207</v>
      </c>
      <c r="C24" s="286">
        <v>2092568.6999999997</v>
      </c>
      <c r="D24" s="286">
        <v>4077468.2399999993</v>
      </c>
      <c r="E24" s="287">
        <f t="shared" si="2"/>
        <v>6170036.9399999995</v>
      </c>
      <c r="F24" s="288">
        <v>2115000</v>
      </c>
      <c r="G24" s="289">
        <v>2726864</v>
      </c>
      <c r="H24" s="290">
        <f t="shared" si="1"/>
        <v>4841864</v>
      </c>
    </row>
    <row r="25" spans="1:8" ht="15.75">
      <c r="A25" s="42">
        <v>16</v>
      </c>
      <c r="B25" s="46" t="s">
        <v>208</v>
      </c>
      <c r="C25" s="286">
        <v>6133886.4100000001</v>
      </c>
      <c r="D25" s="286">
        <v>29436953.540000003</v>
      </c>
      <c r="E25" s="287">
        <f t="shared" si="2"/>
        <v>35570839.950000003</v>
      </c>
      <c r="F25" s="288">
        <v>9477337</v>
      </c>
      <c r="G25" s="289">
        <v>21487821</v>
      </c>
      <c r="H25" s="290">
        <f t="shared" si="1"/>
        <v>30965158</v>
      </c>
    </row>
    <row r="26" spans="1:8" ht="15.75">
      <c r="A26" s="42">
        <v>17</v>
      </c>
      <c r="B26" s="46" t="s">
        <v>209</v>
      </c>
      <c r="C26" s="291">
        <v>0</v>
      </c>
      <c r="D26" s="291">
        <v>0</v>
      </c>
      <c r="E26" s="287">
        <f t="shared" si="2"/>
        <v>0</v>
      </c>
      <c r="F26" s="292"/>
      <c r="G26" s="293"/>
      <c r="H26" s="290">
        <f t="shared" si="1"/>
        <v>0</v>
      </c>
    </row>
    <row r="27" spans="1:8" ht="15.75">
      <c r="A27" s="42">
        <v>18</v>
      </c>
      <c r="B27" s="46" t="s">
        <v>210</v>
      </c>
      <c r="C27" s="286">
        <v>0</v>
      </c>
      <c r="D27" s="286">
        <v>226627300</v>
      </c>
      <c r="E27" s="287">
        <f t="shared" si="2"/>
        <v>226627300</v>
      </c>
      <c r="F27" s="288">
        <v>0</v>
      </c>
      <c r="G27" s="289">
        <v>139741200</v>
      </c>
      <c r="H27" s="290">
        <f t="shared" si="1"/>
        <v>139741200</v>
      </c>
    </row>
    <row r="28" spans="1:8" ht="15.75">
      <c r="A28" s="42">
        <v>19</v>
      </c>
      <c r="B28" s="46" t="s">
        <v>211</v>
      </c>
      <c r="C28" s="286">
        <v>253318</v>
      </c>
      <c r="D28" s="286">
        <v>5529614</v>
      </c>
      <c r="E28" s="287">
        <f t="shared" si="2"/>
        <v>5782932</v>
      </c>
      <c r="F28" s="288">
        <v>314655</v>
      </c>
      <c r="G28" s="289">
        <v>6357620</v>
      </c>
      <c r="H28" s="290">
        <f t="shared" si="1"/>
        <v>6672275</v>
      </c>
    </row>
    <row r="29" spans="1:8" ht="15.75">
      <c r="A29" s="42">
        <v>20</v>
      </c>
      <c r="B29" s="46" t="s">
        <v>133</v>
      </c>
      <c r="C29" s="286">
        <v>3188111</v>
      </c>
      <c r="D29" s="286">
        <v>4572613</v>
      </c>
      <c r="E29" s="287">
        <f t="shared" si="2"/>
        <v>7760724</v>
      </c>
      <c r="F29" s="288">
        <v>3376727</v>
      </c>
      <c r="G29" s="289">
        <v>1236168</v>
      </c>
      <c r="H29" s="290">
        <f t="shared" si="1"/>
        <v>4612895</v>
      </c>
    </row>
    <row r="30" spans="1:8" ht="15.75">
      <c r="A30" s="42">
        <v>21</v>
      </c>
      <c r="B30" s="46" t="s">
        <v>212</v>
      </c>
      <c r="C30" s="286">
        <v>0</v>
      </c>
      <c r="D30" s="286">
        <v>28687000</v>
      </c>
      <c r="E30" s="287">
        <f t="shared" si="2"/>
        <v>28687000</v>
      </c>
      <c r="F30" s="288">
        <v>0</v>
      </c>
      <c r="G30" s="289">
        <v>24516000</v>
      </c>
      <c r="H30" s="290">
        <f t="shared" si="1"/>
        <v>24516000</v>
      </c>
    </row>
    <row r="31" spans="1:8" ht="15.75">
      <c r="A31" s="42">
        <v>22</v>
      </c>
      <c r="B31" s="48" t="s">
        <v>213</v>
      </c>
      <c r="C31" s="287">
        <f>SUM(C22:C30)</f>
        <v>40056791.910000004</v>
      </c>
      <c r="D31" s="287">
        <f>SUM(D22:D30)</f>
        <v>352319588.54000002</v>
      </c>
      <c r="E31" s="287">
        <f>C31+D31</f>
        <v>392376380.45000005</v>
      </c>
      <c r="F31" s="287">
        <f>SUM(F22:F30)</f>
        <v>29555716</v>
      </c>
      <c r="G31" s="287">
        <f>SUM(G22:G30)</f>
        <v>342145807</v>
      </c>
      <c r="H31" s="290">
        <f t="shared" si="1"/>
        <v>371701523</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24759208.140000004</v>
      </c>
      <c r="D38" s="291"/>
      <c r="E38" s="287">
        <f t="shared" si="2"/>
        <v>24759208.140000004</v>
      </c>
      <c r="F38" s="288">
        <v>19838749</v>
      </c>
      <c r="G38" s="293"/>
      <c r="H38" s="290">
        <f t="shared" si="1"/>
        <v>19838749</v>
      </c>
    </row>
    <row r="39" spans="1:8" ht="15.75">
      <c r="A39" s="42">
        <v>29</v>
      </c>
      <c r="B39" s="46" t="s">
        <v>235</v>
      </c>
      <c r="C39" s="286">
        <v>1605136.86</v>
      </c>
      <c r="D39" s="291"/>
      <c r="E39" s="287">
        <f t="shared" si="2"/>
        <v>1605136.86</v>
      </c>
      <c r="F39" s="288">
        <v>1623595</v>
      </c>
      <c r="G39" s="293"/>
      <c r="H39" s="290">
        <f t="shared" si="1"/>
        <v>1623595</v>
      </c>
    </row>
    <row r="40" spans="1:8" ht="15.75">
      <c r="A40" s="42">
        <v>30</v>
      </c>
      <c r="B40" s="48" t="s">
        <v>220</v>
      </c>
      <c r="C40" s="286">
        <v>102364345</v>
      </c>
      <c r="D40" s="291"/>
      <c r="E40" s="287">
        <f t="shared" si="2"/>
        <v>102364345</v>
      </c>
      <c r="F40" s="288">
        <v>83462344</v>
      </c>
      <c r="G40" s="293"/>
      <c r="H40" s="290">
        <f t="shared" si="1"/>
        <v>83462344</v>
      </c>
    </row>
    <row r="41" spans="1:8" ht="16.5" thickBot="1">
      <c r="A41" s="49">
        <v>31</v>
      </c>
      <c r="B41" s="50" t="s">
        <v>236</v>
      </c>
      <c r="C41" s="295">
        <f>C31+C40</f>
        <v>142421136.91</v>
      </c>
      <c r="D41" s="295">
        <f>D31+D40</f>
        <v>352319588.54000002</v>
      </c>
      <c r="E41" s="295">
        <f>C41+D41</f>
        <v>494740725.45000005</v>
      </c>
      <c r="F41" s="295">
        <f>F31+F40</f>
        <v>113018060</v>
      </c>
      <c r="G41" s="295">
        <f>G31+G40</f>
        <v>342145807</v>
      </c>
      <c r="H41" s="296">
        <f>F41+G41</f>
        <v>455163867</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J15" sqref="J15"/>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43646</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521070</v>
      </c>
      <c r="D8" s="297">
        <v>169230</v>
      </c>
      <c r="E8" s="287">
        <f>C8+D8</f>
        <v>690300</v>
      </c>
      <c r="F8" s="297">
        <v>349285</v>
      </c>
      <c r="G8" s="297">
        <v>292143</v>
      </c>
      <c r="H8" s="298">
        <f>F8+G8</f>
        <v>641428</v>
      </c>
    </row>
    <row r="9" spans="1:8" ht="15.75">
      <c r="A9" s="137">
        <v>2</v>
      </c>
      <c r="B9" s="59" t="s">
        <v>136</v>
      </c>
      <c r="C9" s="299">
        <f>SUM(C10:C18)</f>
        <v>5351143.26</v>
      </c>
      <c r="D9" s="299">
        <f>SUM(D10:D18)</f>
        <v>11095471.740000004</v>
      </c>
      <c r="E9" s="287">
        <f t="shared" ref="E9:E67" si="0">C9+D9</f>
        <v>16446615.000000004</v>
      </c>
      <c r="F9" s="299">
        <f>SUM(F10:F18)</f>
        <v>3952381</v>
      </c>
      <c r="G9" s="299">
        <f>SUM(G10:G18)</f>
        <v>11114303</v>
      </c>
      <c r="H9" s="298">
        <f t="shared" ref="H9:H67" si="1">F9+G9</f>
        <v>15066684</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1953085.15</v>
      </c>
      <c r="D11" s="297">
        <v>5958942.950000002</v>
      </c>
      <c r="E11" s="287">
        <f t="shared" si="0"/>
        <v>7912028.1000000015</v>
      </c>
      <c r="F11" s="297">
        <v>1683891</v>
      </c>
      <c r="G11" s="297">
        <v>5686149</v>
      </c>
      <c r="H11" s="298">
        <f t="shared" si="1"/>
        <v>7370040</v>
      </c>
    </row>
    <row r="12" spans="1:8" ht="15.75">
      <c r="A12" s="137">
        <v>2.2999999999999998</v>
      </c>
      <c r="B12" s="60" t="s">
        <v>139</v>
      </c>
      <c r="C12" s="297"/>
      <c r="D12" s="297">
        <v>186274.36</v>
      </c>
      <c r="E12" s="287">
        <f t="shared" si="0"/>
        <v>186274.36</v>
      </c>
      <c r="F12" s="297"/>
      <c r="G12" s="297">
        <v>185557</v>
      </c>
      <c r="H12" s="298">
        <f t="shared" si="1"/>
        <v>185557</v>
      </c>
    </row>
    <row r="13" spans="1:8" ht="15.75">
      <c r="A13" s="137">
        <v>2.4</v>
      </c>
      <c r="B13" s="60" t="s">
        <v>140</v>
      </c>
      <c r="C13" s="297">
        <v>27017.640000000003</v>
      </c>
      <c r="D13" s="297">
        <v>459983.59</v>
      </c>
      <c r="E13" s="287">
        <f t="shared" si="0"/>
        <v>487001.23000000004</v>
      </c>
      <c r="F13" s="297"/>
      <c r="G13" s="297">
        <v>448677</v>
      </c>
      <c r="H13" s="298">
        <f t="shared" si="1"/>
        <v>448677</v>
      </c>
    </row>
    <row r="14" spans="1:8" ht="15.75">
      <c r="A14" s="137">
        <v>2.5</v>
      </c>
      <c r="B14" s="60" t="s">
        <v>141</v>
      </c>
      <c r="C14" s="297">
        <v>103504.28</v>
      </c>
      <c r="D14" s="297">
        <v>1374886.4100000004</v>
      </c>
      <c r="E14" s="287">
        <f t="shared" si="0"/>
        <v>1478390.6900000004</v>
      </c>
      <c r="F14" s="297">
        <v>222988</v>
      </c>
      <c r="G14" s="297">
        <v>1500261</v>
      </c>
      <c r="H14" s="298">
        <f t="shared" si="1"/>
        <v>1723249</v>
      </c>
    </row>
    <row r="15" spans="1:8" ht="15.75">
      <c r="A15" s="137">
        <v>2.6</v>
      </c>
      <c r="B15" s="60" t="s">
        <v>142</v>
      </c>
      <c r="C15" s="297"/>
      <c r="D15" s="297">
        <v>57438.9</v>
      </c>
      <c r="E15" s="287">
        <f t="shared" si="0"/>
        <v>57438.9</v>
      </c>
      <c r="F15" s="297"/>
      <c r="G15" s="297">
        <v>454804</v>
      </c>
      <c r="H15" s="298">
        <f t="shared" si="1"/>
        <v>454804</v>
      </c>
    </row>
    <row r="16" spans="1:8" ht="15.75">
      <c r="A16" s="137">
        <v>2.7</v>
      </c>
      <c r="B16" s="60" t="s">
        <v>143</v>
      </c>
      <c r="C16" s="297"/>
      <c r="D16" s="297">
        <v>5170.3999999999996</v>
      </c>
      <c r="E16" s="287">
        <f t="shared" si="0"/>
        <v>5170.3999999999996</v>
      </c>
      <c r="F16" s="297"/>
      <c r="G16" s="297">
        <v>13233</v>
      </c>
      <c r="H16" s="298">
        <f t="shared" si="1"/>
        <v>13233</v>
      </c>
    </row>
    <row r="17" spans="1:8" ht="15.75">
      <c r="A17" s="137">
        <v>2.8</v>
      </c>
      <c r="B17" s="60" t="s">
        <v>144</v>
      </c>
      <c r="C17" s="297">
        <v>2606259</v>
      </c>
      <c r="D17" s="297">
        <v>2667146</v>
      </c>
      <c r="E17" s="287">
        <f t="shared" si="0"/>
        <v>5273405</v>
      </c>
      <c r="F17" s="297">
        <v>2005024</v>
      </c>
      <c r="G17" s="297">
        <v>2380676</v>
      </c>
      <c r="H17" s="298">
        <f t="shared" si="1"/>
        <v>4385700</v>
      </c>
    </row>
    <row r="18" spans="1:8" ht="15.75">
      <c r="A18" s="137">
        <v>2.9</v>
      </c>
      <c r="B18" s="60" t="s">
        <v>145</v>
      </c>
      <c r="C18" s="297">
        <v>661277.18999999983</v>
      </c>
      <c r="D18" s="297">
        <v>385629.13</v>
      </c>
      <c r="E18" s="287">
        <f t="shared" si="0"/>
        <v>1046906.3199999998</v>
      </c>
      <c r="F18" s="297">
        <v>40478</v>
      </c>
      <c r="G18" s="297">
        <v>444946</v>
      </c>
      <c r="H18" s="298">
        <f t="shared" si="1"/>
        <v>485424</v>
      </c>
    </row>
    <row r="19" spans="1:8" ht="15.75">
      <c r="A19" s="137">
        <v>3</v>
      </c>
      <c r="B19" s="59" t="s">
        <v>146</v>
      </c>
      <c r="C19" s="297">
        <v>776618</v>
      </c>
      <c r="D19" s="297">
        <v>143696</v>
      </c>
      <c r="E19" s="287">
        <f t="shared" si="0"/>
        <v>920314</v>
      </c>
      <c r="F19" s="297">
        <v>125420</v>
      </c>
      <c r="G19" s="297">
        <v>400201</v>
      </c>
      <c r="H19" s="298">
        <f t="shared" si="1"/>
        <v>525621</v>
      </c>
    </row>
    <row r="20" spans="1:8" ht="15.75">
      <c r="A20" s="137">
        <v>4</v>
      </c>
      <c r="B20" s="59" t="s">
        <v>147</v>
      </c>
      <c r="C20" s="297">
        <v>839307</v>
      </c>
      <c r="D20" s="297">
        <v>0</v>
      </c>
      <c r="E20" s="287">
        <f t="shared" si="0"/>
        <v>839307</v>
      </c>
      <c r="F20" s="297">
        <v>898254</v>
      </c>
      <c r="G20" s="297">
        <v>0</v>
      </c>
      <c r="H20" s="298">
        <f t="shared" si="1"/>
        <v>898254</v>
      </c>
    </row>
    <row r="21" spans="1:8" ht="15.75">
      <c r="A21" s="137">
        <v>5</v>
      </c>
      <c r="B21" s="59" t="s">
        <v>148</v>
      </c>
      <c r="C21" s="297">
        <v>110432.49</v>
      </c>
      <c r="D21" s="297">
        <v>20078.03</v>
      </c>
      <c r="E21" s="287">
        <f t="shared" si="0"/>
        <v>130510.52</v>
      </c>
      <c r="F21" s="297">
        <v>150524</v>
      </c>
      <c r="G21" s="297">
        <v>36345</v>
      </c>
      <c r="H21" s="298">
        <f>F21+G21</f>
        <v>186869</v>
      </c>
    </row>
    <row r="22" spans="1:8" ht="15.75">
      <c r="A22" s="137">
        <v>6</v>
      </c>
      <c r="B22" s="61" t="s">
        <v>149</v>
      </c>
      <c r="C22" s="299">
        <f>C8+C9+C19+C20+C21</f>
        <v>7598570.75</v>
      </c>
      <c r="D22" s="299">
        <f>D8+D9+D19+D20+D21</f>
        <v>11428475.770000003</v>
      </c>
      <c r="E22" s="287">
        <f>C22+D22</f>
        <v>19027046.520000003</v>
      </c>
      <c r="F22" s="299">
        <f>F8+F9+F19+F20+F21</f>
        <v>5475864</v>
      </c>
      <c r="G22" s="299">
        <f>G8+G9+G19+G20+G21</f>
        <v>11842992</v>
      </c>
      <c r="H22" s="298">
        <f>F22+G22</f>
        <v>17318856</v>
      </c>
    </row>
    <row r="23" spans="1:8" ht="15.75">
      <c r="A23" s="137"/>
      <c r="B23" s="57" t="s">
        <v>128</v>
      </c>
      <c r="C23" s="297"/>
      <c r="D23" s="297"/>
      <c r="E23" s="286"/>
      <c r="F23" s="297"/>
      <c r="G23" s="297"/>
      <c r="H23" s="300"/>
    </row>
    <row r="24" spans="1:8" ht="15.75">
      <c r="A24" s="137">
        <v>7</v>
      </c>
      <c r="B24" s="59" t="s">
        <v>150</v>
      </c>
      <c r="C24" s="297">
        <v>1239709.7</v>
      </c>
      <c r="D24" s="297">
        <v>130099.07</v>
      </c>
      <c r="E24" s="287">
        <f t="shared" si="0"/>
        <v>1369808.77</v>
      </c>
      <c r="F24" s="297">
        <v>389806</v>
      </c>
      <c r="G24" s="297">
        <v>34225</v>
      </c>
      <c r="H24" s="298">
        <f t="shared" si="1"/>
        <v>424031</v>
      </c>
    </row>
    <row r="25" spans="1:8" ht="15.75">
      <c r="A25" s="137">
        <v>8</v>
      </c>
      <c r="B25" s="59" t="s">
        <v>151</v>
      </c>
      <c r="C25" s="297">
        <v>224745.3</v>
      </c>
      <c r="D25" s="297">
        <v>428086.93</v>
      </c>
      <c r="E25" s="287">
        <f t="shared" si="0"/>
        <v>652832.23</v>
      </c>
      <c r="F25" s="297">
        <v>179334</v>
      </c>
      <c r="G25" s="297">
        <v>298398</v>
      </c>
      <c r="H25" s="298">
        <f t="shared" si="1"/>
        <v>477732</v>
      </c>
    </row>
    <row r="26" spans="1:8" ht="15.75">
      <c r="A26" s="137">
        <v>9</v>
      </c>
      <c r="B26" s="59" t="s">
        <v>152</v>
      </c>
      <c r="C26" s="297">
        <v>8658</v>
      </c>
      <c r="D26" s="297">
        <v>1020234</v>
      </c>
      <c r="E26" s="287">
        <f t="shared" si="0"/>
        <v>1028892</v>
      </c>
      <c r="F26" s="297">
        <v>0</v>
      </c>
      <c r="G26" s="297">
        <v>2421917</v>
      </c>
      <c r="H26" s="298">
        <f t="shared" si="1"/>
        <v>2421917</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4627741</v>
      </c>
      <c r="E28" s="287">
        <f t="shared" si="0"/>
        <v>4627741</v>
      </c>
      <c r="F28" s="297">
        <v>0</v>
      </c>
      <c r="G28" s="297">
        <v>1689579</v>
      </c>
      <c r="H28" s="298">
        <f t="shared" si="1"/>
        <v>1689579</v>
      </c>
    </row>
    <row r="29" spans="1:8" ht="15.75">
      <c r="A29" s="137">
        <v>12</v>
      </c>
      <c r="B29" s="59" t="s">
        <v>155</v>
      </c>
      <c r="C29" s="297">
        <v>117450</v>
      </c>
      <c r="D29" s="297">
        <v>49928</v>
      </c>
      <c r="E29" s="287">
        <f t="shared" si="0"/>
        <v>167378</v>
      </c>
      <c r="F29" s="297">
        <v>342361</v>
      </c>
      <c r="G29" s="297">
        <v>32313</v>
      </c>
      <c r="H29" s="298">
        <f t="shared" si="1"/>
        <v>374674</v>
      </c>
    </row>
    <row r="30" spans="1:8" ht="15.75">
      <c r="A30" s="137">
        <v>13</v>
      </c>
      <c r="B30" s="62" t="s">
        <v>156</v>
      </c>
      <c r="C30" s="299">
        <f>SUM(C24:C29)</f>
        <v>1590563</v>
      </c>
      <c r="D30" s="299">
        <f>SUM(D24:D29)</f>
        <v>6256089</v>
      </c>
      <c r="E30" s="287">
        <f t="shared" si="0"/>
        <v>7846652</v>
      </c>
      <c r="F30" s="299">
        <f>SUM(F24:F29)</f>
        <v>911501</v>
      </c>
      <c r="G30" s="299">
        <f>SUM(G24:G29)</f>
        <v>4476432</v>
      </c>
      <c r="H30" s="298">
        <f t="shared" si="1"/>
        <v>5387933</v>
      </c>
    </row>
    <row r="31" spans="1:8" ht="15.75">
      <c r="A31" s="137">
        <v>14</v>
      </c>
      <c r="B31" s="62" t="s">
        <v>157</v>
      </c>
      <c r="C31" s="299">
        <f>C22-C30</f>
        <v>6008007.75</v>
      </c>
      <c r="D31" s="299">
        <f>D22-D30</f>
        <v>5172386.7700000033</v>
      </c>
      <c r="E31" s="287">
        <f t="shared" si="0"/>
        <v>11180394.520000003</v>
      </c>
      <c r="F31" s="299">
        <f>F22-F30</f>
        <v>4564363</v>
      </c>
      <c r="G31" s="299">
        <f>G22-G30</f>
        <v>7366560</v>
      </c>
      <c r="H31" s="298">
        <f t="shared" si="1"/>
        <v>11930923</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431975</v>
      </c>
      <c r="D34" s="303">
        <f>D35-D36</f>
        <v>394400</v>
      </c>
      <c r="E34" s="287">
        <f t="shared" si="0"/>
        <v>826375</v>
      </c>
      <c r="F34" s="303">
        <f>F35-F36</f>
        <v>268869</v>
      </c>
      <c r="G34" s="303">
        <f>G35-G36</f>
        <v>353872</v>
      </c>
      <c r="H34" s="298">
        <f t="shared" si="1"/>
        <v>622741</v>
      </c>
    </row>
    <row r="35" spans="1:8" ht="15.75">
      <c r="A35" s="137">
        <v>15.1</v>
      </c>
      <c r="B35" s="60" t="s">
        <v>159</v>
      </c>
      <c r="C35" s="297">
        <v>579054</v>
      </c>
      <c r="D35" s="297">
        <v>775187</v>
      </c>
      <c r="E35" s="287">
        <f t="shared" si="0"/>
        <v>1354241</v>
      </c>
      <c r="F35" s="297">
        <v>375446</v>
      </c>
      <c r="G35" s="297">
        <v>642706</v>
      </c>
      <c r="H35" s="298">
        <f t="shared" si="1"/>
        <v>1018152</v>
      </c>
    </row>
    <row r="36" spans="1:8" ht="15.75">
      <c r="A36" s="137">
        <v>15.2</v>
      </c>
      <c r="B36" s="60" t="s">
        <v>160</v>
      </c>
      <c r="C36" s="297">
        <v>147079</v>
      </c>
      <c r="D36" s="297">
        <v>380787</v>
      </c>
      <c r="E36" s="287">
        <f t="shared" si="0"/>
        <v>527866</v>
      </c>
      <c r="F36" s="297">
        <v>106577</v>
      </c>
      <c r="G36" s="297">
        <v>288834</v>
      </c>
      <c r="H36" s="298">
        <f t="shared" si="1"/>
        <v>395411</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139023</v>
      </c>
      <c r="D40" s="297"/>
      <c r="E40" s="287">
        <f t="shared" si="0"/>
        <v>139023</v>
      </c>
      <c r="F40" s="297">
        <v>563771</v>
      </c>
      <c r="G40" s="297"/>
      <c r="H40" s="298">
        <f t="shared" si="1"/>
        <v>563771</v>
      </c>
    </row>
    <row r="41" spans="1:8" ht="15.75">
      <c r="A41" s="137">
        <v>20</v>
      </c>
      <c r="B41" s="59" t="s">
        <v>165</v>
      </c>
      <c r="C41" s="297">
        <v>209024</v>
      </c>
      <c r="D41" s="297"/>
      <c r="E41" s="287">
        <f t="shared" si="0"/>
        <v>209024</v>
      </c>
      <c r="F41" s="297">
        <v>-262060</v>
      </c>
      <c r="G41" s="297"/>
      <c r="H41" s="298">
        <f t="shared" si="1"/>
        <v>-262060</v>
      </c>
    </row>
    <row r="42" spans="1:8" ht="15.75">
      <c r="A42" s="137">
        <v>21</v>
      </c>
      <c r="B42" s="59" t="s">
        <v>166</v>
      </c>
      <c r="C42" s="297">
        <v>-5541</v>
      </c>
      <c r="D42" s="297"/>
      <c r="E42" s="287">
        <f t="shared" si="0"/>
        <v>-5541</v>
      </c>
      <c r="F42" s="297">
        <v>0</v>
      </c>
      <c r="G42" s="297"/>
      <c r="H42" s="298">
        <f t="shared" si="1"/>
        <v>0</v>
      </c>
    </row>
    <row r="43" spans="1:8" ht="15.75">
      <c r="A43" s="137">
        <v>22</v>
      </c>
      <c r="B43" s="59" t="s">
        <v>167</v>
      </c>
      <c r="C43" s="297">
        <v>710.5100000000001</v>
      </c>
      <c r="D43" s="297">
        <v>101.97000000000003</v>
      </c>
      <c r="E43" s="287">
        <f t="shared" si="0"/>
        <v>812.48000000000013</v>
      </c>
      <c r="F43" s="297">
        <v>6170</v>
      </c>
      <c r="G43" s="297">
        <v>376</v>
      </c>
      <c r="H43" s="298">
        <f t="shared" si="1"/>
        <v>6546</v>
      </c>
    </row>
    <row r="44" spans="1:8" ht="15.75">
      <c r="A44" s="137">
        <v>23</v>
      </c>
      <c r="B44" s="59" t="s">
        <v>168</v>
      </c>
      <c r="C44" s="297">
        <v>106005</v>
      </c>
      <c r="D44" s="297">
        <v>1333</v>
      </c>
      <c r="E44" s="287">
        <f t="shared" si="0"/>
        <v>107338</v>
      </c>
      <c r="F44" s="297">
        <v>168965</v>
      </c>
      <c r="G44" s="297">
        <v>11204</v>
      </c>
      <c r="H44" s="298">
        <f t="shared" si="1"/>
        <v>180169</v>
      </c>
    </row>
    <row r="45" spans="1:8" ht="15.75">
      <c r="A45" s="137">
        <v>24</v>
      </c>
      <c r="B45" s="62" t="s">
        <v>169</v>
      </c>
      <c r="C45" s="299">
        <f>C34+C37+C38+C39+C40+C41+C42+C43+C44</f>
        <v>881196.51</v>
      </c>
      <c r="D45" s="299">
        <f>D34+D37+D38+D39+D40+D41+D42+D43+D44</f>
        <v>395834.97</v>
      </c>
      <c r="E45" s="287">
        <f t="shared" si="0"/>
        <v>1277031.48</v>
      </c>
      <c r="F45" s="299">
        <f>F34+F37+F38+F39+F40+F41+F42+F43+F44</f>
        <v>745715</v>
      </c>
      <c r="G45" s="299">
        <f>G34+G37+G38+G39+G40+G41+G42+G43+G44</f>
        <v>365452</v>
      </c>
      <c r="H45" s="298">
        <f t="shared" si="1"/>
        <v>1111167</v>
      </c>
    </row>
    <row r="46" spans="1:8">
      <c r="A46" s="137"/>
      <c r="B46" s="57" t="s">
        <v>170</v>
      </c>
      <c r="C46" s="297"/>
      <c r="D46" s="297"/>
      <c r="E46" s="297"/>
      <c r="F46" s="297"/>
      <c r="G46" s="297"/>
      <c r="H46" s="304"/>
    </row>
    <row r="47" spans="1:8" ht="15.75">
      <c r="A47" s="137">
        <v>25</v>
      </c>
      <c r="B47" s="59" t="s">
        <v>171</v>
      </c>
      <c r="C47" s="297">
        <v>202394</v>
      </c>
      <c r="D47" s="297"/>
      <c r="E47" s="287">
        <f t="shared" si="0"/>
        <v>202394</v>
      </c>
      <c r="F47" s="297">
        <v>306778</v>
      </c>
      <c r="G47" s="297"/>
      <c r="H47" s="298">
        <f t="shared" si="1"/>
        <v>306778</v>
      </c>
    </row>
    <row r="48" spans="1:8" ht="15.75">
      <c r="A48" s="137">
        <v>26</v>
      </c>
      <c r="B48" s="59" t="s">
        <v>172</v>
      </c>
      <c r="C48" s="297">
        <v>197063</v>
      </c>
      <c r="D48" s="297">
        <v>15032</v>
      </c>
      <c r="E48" s="287">
        <f t="shared" si="0"/>
        <v>212095</v>
      </c>
      <c r="F48" s="297">
        <v>170678</v>
      </c>
      <c r="G48" s="297">
        <v>14764</v>
      </c>
      <c r="H48" s="298">
        <f t="shared" si="1"/>
        <v>185442</v>
      </c>
    </row>
    <row r="49" spans="1:9" ht="15.75">
      <c r="A49" s="137">
        <v>27</v>
      </c>
      <c r="B49" s="59" t="s">
        <v>173</v>
      </c>
      <c r="C49" s="297">
        <v>4251132</v>
      </c>
      <c r="D49" s="297"/>
      <c r="E49" s="287">
        <f t="shared" si="0"/>
        <v>4251132</v>
      </c>
      <c r="F49" s="297">
        <v>3962186</v>
      </c>
      <c r="G49" s="297"/>
      <c r="H49" s="298">
        <f t="shared" si="1"/>
        <v>3962186</v>
      </c>
    </row>
    <row r="50" spans="1:9" ht="15.75">
      <c r="A50" s="137">
        <v>28</v>
      </c>
      <c r="B50" s="59" t="s">
        <v>311</v>
      </c>
      <c r="C50" s="297">
        <v>14826</v>
      </c>
      <c r="D50" s="297"/>
      <c r="E50" s="287">
        <f t="shared" si="0"/>
        <v>14826</v>
      </c>
      <c r="F50" s="297">
        <v>15527</v>
      </c>
      <c r="G50" s="297"/>
      <c r="H50" s="298">
        <f t="shared" si="1"/>
        <v>15527</v>
      </c>
    </row>
    <row r="51" spans="1:9" ht="15.75">
      <c r="A51" s="137">
        <v>29</v>
      </c>
      <c r="B51" s="59" t="s">
        <v>174</v>
      </c>
      <c r="C51" s="297">
        <v>814607</v>
      </c>
      <c r="D51" s="297"/>
      <c r="E51" s="287">
        <f t="shared" si="0"/>
        <v>814607</v>
      </c>
      <c r="F51" s="297">
        <v>546421</v>
      </c>
      <c r="G51" s="297"/>
      <c r="H51" s="298">
        <f t="shared" si="1"/>
        <v>546421</v>
      </c>
    </row>
    <row r="52" spans="1:9" ht="15.75">
      <c r="A52" s="137">
        <v>30</v>
      </c>
      <c r="B52" s="59" t="s">
        <v>175</v>
      </c>
      <c r="C52" s="297">
        <v>880794</v>
      </c>
      <c r="D52" s="297">
        <v>531921</v>
      </c>
      <c r="E52" s="287">
        <f t="shared" si="0"/>
        <v>1412715</v>
      </c>
      <c r="F52" s="297">
        <v>779587</v>
      </c>
      <c r="G52" s="297">
        <v>438096</v>
      </c>
      <c r="H52" s="298">
        <f t="shared" si="1"/>
        <v>1217683</v>
      </c>
    </row>
    <row r="53" spans="1:9" ht="15.75">
      <c r="A53" s="137">
        <v>31</v>
      </c>
      <c r="B53" s="62" t="s">
        <v>176</v>
      </c>
      <c r="C53" s="299">
        <f>C47+C48+C49+C50+C51+C52</f>
        <v>6360816</v>
      </c>
      <c r="D53" s="299">
        <f>D47+D48+D49+D50+D51+D52</f>
        <v>546953</v>
      </c>
      <c r="E53" s="287">
        <f t="shared" si="0"/>
        <v>6907769</v>
      </c>
      <c r="F53" s="299">
        <f>F47+F48+F49+F50+F51+F52</f>
        <v>5781177</v>
      </c>
      <c r="G53" s="299">
        <f>G47+G48+G49+G50+G51+G52</f>
        <v>452860</v>
      </c>
      <c r="H53" s="298">
        <f t="shared" si="1"/>
        <v>6234037</v>
      </c>
    </row>
    <row r="54" spans="1:9" ht="15.75">
      <c r="A54" s="137">
        <v>32</v>
      </c>
      <c r="B54" s="62" t="s">
        <v>177</v>
      </c>
      <c r="C54" s="299">
        <f>C45-C53</f>
        <v>-5479619.4900000002</v>
      </c>
      <c r="D54" s="299">
        <f>D45-D53</f>
        <v>-151118.03000000003</v>
      </c>
      <c r="E54" s="287">
        <f t="shared" si="0"/>
        <v>-5630737.5200000005</v>
      </c>
      <c r="F54" s="299">
        <f>F45-F53</f>
        <v>-5035462</v>
      </c>
      <c r="G54" s="299">
        <f>G45-G53</f>
        <v>-87408</v>
      </c>
      <c r="H54" s="298">
        <f t="shared" si="1"/>
        <v>-5122870</v>
      </c>
    </row>
    <row r="55" spans="1:9">
      <c r="A55" s="137"/>
      <c r="B55" s="57"/>
      <c r="C55" s="301"/>
      <c r="D55" s="301"/>
      <c r="E55" s="301"/>
      <c r="F55" s="301"/>
      <c r="G55" s="301"/>
      <c r="H55" s="302"/>
    </row>
    <row r="56" spans="1:9" ht="15.75">
      <c r="A56" s="137">
        <v>33</v>
      </c>
      <c r="B56" s="62" t="s">
        <v>178</v>
      </c>
      <c r="C56" s="299">
        <f>C31+C54</f>
        <v>528388.25999999978</v>
      </c>
      <c r="D56" s="299">
        <f>D31+D54</f>
        <v>5021268.740000003</v>
      </c>
      <c r="E56" s="287">
        <f t="shared" si="0"/>
        <v>5549657.0000000028</v>
      </c>
      <c r="F56" s="299">
        <f>F31+F54</f>
        <v>-471099</v>
      </c>
      <c r="G56" s="299">
        <f>G31+G54</f>
        <v>7279152</v>
      </c>
      <c r="H56" s="298">
        <f t="shared" si="1"/>
        <v>6808053</v>
      </c>
    </row>
    <row r="57" spans="1:9">
      <c r="A57" s="137"/>
      <c r="B57" s="57"/>
      <c r="C57" s="301"/>
      <c r="D57" s="301"/>
      <c r="E57" s="301"/>
      <c r="F57" s="301"/>
      <c r="G57" s="301"/>
      <c r="H57" s="302"/>
    </row>
    <row r="58" spans="1:9" ht="15.75">
      <c r="A58" s="137">
        <v>34</v>
      </c>
      <c r="B58" s="59" t="s">
        <v>179</v>
      </c>
      <c r="C58" s="297">
        <v>3434790</v>
      </c>
      <c r="D58" s="297"/>
      <c r="E58" s="287">
        <f t="shared" si="0"/>
        <v>3434790</v>
      </c>
      <c r="F58" s="297">
        <v>178177</v>
      </c>
      <c r="G58" s="297"/>
      <c r="H58" s="298">
        <f t="shared" si="1"/>
        <v>178177</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-22957</v>
      </c>
      <c r="D60" s="297"/>
      <c r="E60" s="287">
        <f t="shared" si="0"/>
        <v>-22957</v>
      </c>
      <c r="F60" s="297">
        <v>-69220</v>
      </c>
      <c r="G60" s="297"/>
      <c r="H60" s="298">
        <f t="shared" si="1"/>
        <v>-69220</v>
      </c>
    </row>
    <row r="61" spans="1:9" ht="15.75">
      <c r="A61" s="137">
        <v>37</v>
      </c>
      <c r="B61" s="62" t="s">
        <v>182</v>
      </c>
      <c r="C61" s="299">
        <f>C58+C59+C60</f>
        <v>3411833</v>
      </c>
      <c r="D61" s="299">
        <f>D58+D59+D60</f>
        <v>0</v>
      </c>
      <c r="E61" s="287">
        <f t="shared" si="0"/>
        <v>3411833</v>
      </c>
      <c r="F61" s="299">
        <f>F58+F59+F60</f>
        <v>108957</v>
      </c>
      <c r="G61" s="299">
        <f>G58+G59+G60</f>
        <v>0</v>
      </c>
      <c r="H61" s="298">
        <f t="shared" si="1"/>
        <v>108957</v>
      </c>
    </row>
    <row r="62" spans="1:9">
      <c r="A62" s="137"/>
      <c r="B62" s="63"/>
      <c r="C62" s="297"/>
      <c r="D62" s="297"/>
      <c r="E62" s="297"/>
      <c r="F62" s="297"/>
      <c r="G62" s="297"/>
      <c r="H62" s="304"/>
    </row>
    <row r="63" spans="1:9" ht="15.75">
      <c r="A63" s="137">
        <v>38</v>
      </c>
      <c r="B63" s="64" t="s">
        <v>312</v>
      </c>
      <c r="C63" s="299">
        <f>C56-C61</f>
        <v>-2883444.74</v>
      </c>
      <c r="D63" s="299">
        <f>D56-D61</f>
        <v>5021268.740000003</v>
      </c>
      <c r="E63" s="287">
        <f t="shared" si="0"/>
        <v>2137824.0000000028</v>
      </c>
      <c r="F63" s="299">
        <f>F56-F61</f>
        <v>-580056</v>
      </c>
      <c r="G63" s="299">
        <f>G56-G61</f>
        <v>7279152</v>
      </c>
      <c r="H63" s="298">
        <f t="shared" si="1"/>
        <v>6699096</v>
      </c>
    </row>
    <row r="64" spans="1:9" ht="15.75">
      <c r="A64" s="135">
        <v>39</v>
      </c>
      <c r="B64" s="59" t="s">
        <v>183</v>
      </c>
      <c r="C64" s="309">
        <v>153223</v>
      </c>
      <c r="D64" s="309"/>
      <c r="E64" s="287">
        <f t="shared" si="0"/>
        <v>153223</v>
      </c>
      <c r="F64" s="309">
        <v>846937</v>
      </c>
      <c r="G64" s="309"/>
      <c r="H64" s="298">
        <f t="shared" si="1"/>
        <v>846937</v>
      </c>
    </row>
    <row r="65" spans="1:8" ht="15.75">
      <c r="A65" s="137">
        <v>40</v>
      </c>
      <c r="B65" s="62" t="s">
        <v>184</v>
      </c>
      <c r="C65" s="299">
        <f>C63-C64</f>
        <v>-3036667.74</v>
      </c>
      <c r="D65" s="299">
        <f>D63-D64</f>
        <v>5021268.740000003</v>
      </c>
      <c r="E65" s="287">
        <f t="shared" si="0"/>
        <v>1984601.0000000028</v>
      </c>
      <c r="F65" s="299">
        <f>F63-F64</f>
        <v>-1426993</v>
      </c>
      <c r="G65" s="299">
        <f>G63-G64</f>
        <v>7279152</v>
      </c>
      <c r="H65" s="298">
        <f t="shared" si="1"/>
        <v>5852159</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-3036667.74</v>
      </c>
      <c r="D67" s="310">
        <f>D65+D66</f>
        <v>5021268.740000003</v>
      </c>
      <c r="E67" s="295">
        <f t="shared" si="0"/>
        <v>1984601.0000000028</v>
      </c>
      <c r="F67" s="310">
        <f>F65+F66</f>
        <v>-1426993</v>
      </c>
      <c r="G67" s="310">
        <f>G65+G66</f>
        <v>7279152</v>
      </c>
      <c r="H67" s="311">
        <f t="shared" si="1"/>
        <v>5852159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L19" sqref="L19"/>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43646</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6755009</v>
      </c>
      <c r="D8" s="289">
        <v>1749934</v>
      </c>
      <c r="E8" s="312">
        <f t="shared" ref="E8:E53" si="1">C8+D8</f>
        <v>8504943</v>
      </c>
      <c r="F8" s="289">
        <v>6697449</v>
      </c>
      <c r="G8" s="289">
        <v>1446112</v>
      </c>
      <c r="H8" s="290">
        <f t="shared" si="0"/>
        <v>8143561</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4407626</v>
      </c>
      <c r="D10" s="289">
        <v>18728056</v>
      </c>
      <c r="E10" s="312">
        <f t="shared" si="1"/>
        <v>23135682</v>
      </c>
      <c r="F10" s="289">
        <v>5814745</v>
      </c>
      <c r="G10" s="289">
        <v>22317027</v>
      </c>
      <c r="H10" s="290">
        <f t="shared" si="0"/>
        <v>28131772</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5778015</v>
      </c>
      <c r="D17" s="289">
        <v>253725791</v>
      </c>
      <c r="E17" s="312">
        <f t="shared" si="1"/>
        <v>259503806</v>
      </c>
      <c r="F17" s="289">
        <v>5678610.5999999996</v>
      </c>
      <c r="G17" s="289">
        <v>246462032.63999999</v>
      </c>
      <c r="H17" s="290">
        <f t="shared" si="0"/>
        <v>252140643.23999998</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1121563</v>
      </c>
      <c r="D20" s="289">
        <v>2515832</v>
      </c>
      <c r="E20" s="312">
        <f t="shared" si="1"/>
        <v>3637395</v>
      </c>
      <c r="F20" s="289">
        <v>3134527.33</v>
      </c>
      <c r="G20" s="289">
        <v>2644087.37</v>
      </c>
      <c r="H20" s="290">
        <f t="shared" si="0"/>
        <v>5778614.7000000002</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27819534</v>
      </c>
      <c r="D23" s="289">
        <v>209908155</v>
      </c>
      <c r="E23" s="312">
        <f t="shared" si="1"/>
        <v>237727689</v>
      </c>
      <c r="F23" s="289">
        <v>35106828</v>
      </c>
      <c r="G23" s="289">
        <v>156449372.13999999</v>
      </c>
      <c r="H23" s="290">
        <f t="shared" si="0"/>
        <v>191556200.13999999</v>
      </c>
    </row>
    <row r="24" spans="1:8" s="3" customFormat="1" ht="15.75">
      <c r="A24" s="233" t="s">
        <v>333</v>
      </c>
      <c r="B24" s="236" t="s">
        <v>334</v>
      </c>
      <c r="C24" s="289">
        <v>1857064</v>
      </c>
      <c r="D24" s="289">
        <v>241290395</v>
      </c>
      <c r="E24" s="312">
        <f t="shared" si="1"/>
        <v>243147459</v>
      </c>
      <c r="F24" s="289">
        <v>3191902</v>
      </c>
      <c r="G24" s="289">
        <v>241903431.88999999</v>
      </c>
      <c r="H24" s="290">
        <f t="shared" si="0"/>
        <v>245095333.88999999</v>
      </c>
    </row>
    <row r="25" spans="1:8" s="3" customFormat="1" ht="15.75">
      <c r="A25" s="233" t="s">
        <v>335</v>
      </c>
      <c r="B25" s="237" t="s">
        <v>336</v>
      </c>
      <c r="C25" s="289">
        <v>0</v>
      </c>
      <c r="D25" s="289">
        <v>664793</v>
      </c>
      <c r="E25" s="312">
        <f t="shared" si="1"/>
        <v>664793</v>
      </c>
      <c r="F25" s="289">
        <v>0</v>
      </c>
      <c r="G25" s="289">
        <v>565804.76</v>
      </c>
      <c r="H25" s="290">
        <f t="shared" si="0"/>
        <v>565804.76</v>
      </c>
    </row>
    <row r="26" spans="1:8" s="3" customFormat="1" ht="15.75">
      <c r="A26" s="233" t="s">
        <v>337</v>
      </c>
      <c r="B26" s="236" t="s">
        <v>338</v>
      </c>
      <c r="C26" s="289">
        <v>5264140</v>
      </c>
      <c r="D26" s="289">
        <v>120191642</v>
      </c>
      <c r="E26" s="312">
        <f t="shared" si="1"/>
        <v>125455782</v>
      </c>
      <c r="F26" s="289">
        <v>6069589</v>
      </c>
      <c r="G26" s="289">
        <v>111649201.5</v>
      </c>
      <c r="H26" s="290">
        <f t="shared" si="0"/>
        <v>117718790.5</v>
      </c>
    </row>
    <row r="27" spans="1:8" s="3" customFormat="1" ht="15.75">
      <c r="A27" s="233" t="s">
        <v>339</v>
      </c>
      <c r="B27" s="236" t="s">
        <v>340</v>
      </c>
      <c r="C27" s="289">
        <v>32310</v>
      </c>
      <c r="D27" s="289">
        <v>34974169</v>
      </c>
      <c r="E27" s="312">
        <f t="shared" si="1"/>
        <v>35006479</v>
      </c>
      <c r="F27" s="289">
        <v>43294</v>
      </c>
      <c r="G27" s="289">
        <v>371937.16</v>
      </c>
      <c r="H27" s="290">
        <f t="shared" si="0"/>
        <v>415231.16</v>
      </c>
    </row>
    <row r="28" spans="1:8" s="3" customFormat="1" ht="15.75">
      <c r="A28" s="233">
        <v>5.4</v>
      </c>
      <c r="B28" s="235" t="s">
        <v>341</v>
      </c>
      <c r="C28" s="289">
        <v>1518657</v>
      </c>
      <c r="D28" s="289">
        <v>8751959</v>
      </c>
      <c r="E28" s="312">
        <f t="shared" si="1"/>
        <v>10270616</v>
      </c>
      <c r="F28" s="289">
        <v>2179986</v>
      </c>
      <c r="G28" s="289">
        <v>11472654.449999999</v>
      </c>
      <c r="H28" s="290">
        <f t="shared" si="0"/>
        <v>13652640.449999999</v>
      </c>
    </row>
    <row r="29" spans="1:8" s="3" customFormat="1" ht="15.75">
      <c r="A29" s="233">
        <v>5.5</v>
      </c>
      <c r="B29" s="235" t="s">
        <v>342</v>
      </c>
      <c r="C29" s="289">
        <v>0</v>
      </c>
      <c r="D29" s="289">
        <v>0</v>
      </c>
      <c r="E29" s="312">
        <f t="shared" si="1"/>
        <v>0</v>
      </c>
      <c r="F29" s="289">
        <v>0</v>
      </c>
      <c r="G29" s="289">
        <v>12258000</v>
      </c>
      <c r="H29" s="290">
        <f t="shared" si="0"/>
        <v>12258000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5234340</v>
      </c>
      <c r="E33" s="312">
        <f t="shared" si="1"/>
        <v>5234340</v>
      </c>
      <c r="F33" s="289"/>
      <c r="G33" s="289">
        <v>7391640</v>
      </c>
      <c r="H33" s="290">
        <f t="shared" si="0"/>
        <v>7391640</v>
      </c>
    </row>
    <row r="34" spans="1:8" s="3" customFormat="1" ht="25.5">
      <c r="A34" s="233">
        <v>6.2</v>
      </c>
      <c r="B34" s="235" t="s">
        <v>346</v>
      </c>
      <c r="C34" s="289"/>
      <c r="D34" s="289">
        <v>5450530</v>
      </c>
      <c r="E34" s="312">
        <f t="shared" si="1"/>
        <v>5450530</v>
      </c>
      <c r="F34" s="289"/>
      <c r="G34" s="289">
        <v>7354800</v>
      </c>
      <c r="H34" s="290">
        <f t="shared" si="0"/>
        <v>7354800</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3792</v>
      </c>
      <c r="G41" s="289">
        <v>0</v>
      </c>
      <c r="H41" s="290">
        <f t="shared" si="0"/>
        <v>3792</v>
      </c>
    </row>
    <row r="42" spans="1:8" s="3" customFormat="1" ht="25.5">
      <c r="A42" s="233">
        <v>7.2</v>
      </c>
      <c r="B42" s="235" t="s">
        <v>354</v>
      </c>
      <c r="C42" s="289">
        <v>152936.09000000008</v>
      </c>
      <c r="D42" s="289">
        <v>1235500.4999999995</v>
      </c>
      <c r="E42" s="312">
        <f t="shared" si="1"/>
        <v>1388436.5899999996</v>
      </c>
      <c r="F42" s="289">
        <v>202111</v>
      </c>
      <c r="G42" s="289">
        <v>700998</v>
      </c>
      <c r="H42" s="290">
        <f t="shared" si="0"/>
        <v>903109</v>
      </c>
    </row>
    <row r="43" spans="1:8" s="3" customFormat="1" ht="25.5">
      <c r="A43" s="233">
        <v>7.3</v>
      </c>
      <c r="B43" s="235" t="s">
        <v>355</v>
      </c>
      <c r="C43" s="289">
        <v>20918</v>
      </c>
      <c r="D43" s="289">
        <v>74026</v>
      </c>
      <c r="E43" s="312">
        <f t="shared" si="1"/>
        <v>94944</v>
      </c>
      <c r="F43" s="289">
        <v>27075</v>
      </c>
      <c r="G43" s="289">
        <v>65534</v>
      </c>
      <c r="H43" s="290">
        <f t="shared" si="0"/>
        <v>92609</v>
      </c>
    </row>
    <row r="44" spans="1:8" s="3" customFormat="1" ht="25.5">
      <c r="A44" s="233">
        <v>7.4</v>
      </c>
      <c r="B44" s="235" t="s">
        <v>356</v>
      </c>
      <c r="C44" s="289">
        <v>225568</v>
      </c>
      <c r="D44" s="289">
        <v>2527037</v>
      </c>
      <c r="E44" s="312">
        <f t="shared" si="1"/>
        <v>2752605</v>
      </c>
      <c r="F44" s="289">
        <v>88489</v>
      </c>
      <c r="G44" s="289">
        <v>993707</v>
      </c>
      <c r="H44" s="290">
        <f t="shared" si="0"/>
        <v>1082196</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H16" sqref="H16"/>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43646</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914</v>
      </c>
      <c r="D5" s="226" t="s">
        <v>915</v>
      </c>
    </row>
    <row r="6" spans="1:8" ht="15" customHeight="1">
      <c r="A6" s="448">
        <v>1</v>
      </c>
      <c r="B6" s="449" t="s">
        <v>231</v>
      </c>
      <c r="C6" s="450">
        <f>C7+C9+C10</f>
        <v>471265584.86400002</v>
      </c>
      <c r="D6" s="451">
        <f>D7+D9+D10</f>
        <v>447659690.903</v>
      </c>
    </row>
    <row r="7" spans="1:8" ht="15" customHeight="1">
      <c r="A7" s="448">
        <v>1.1000000000000001</v>
      </c>
      <c r="B7" s="452" t="s">
        <v>23</v>
      </c>
      <c r="C7" s="453">
        <v>456096419.18099999</v>
      </c>
      <c r="D7" s="454">
        <v>431207479.01999998</v>
      </c>
    </row>
    <row r="8" spans="1:8" ht="25.5">
      <c r="A8" s="448" t="s">
        <v>291</v>
      </c>
      <c r="B8" s="455" t="s">
        <v>647</v>
      </c>
      <c r="C8" s="453"/>
      <c r="D8" s="454"/>
    </row>
    <row r="9" spans="1:8" ht="15" customHeight="1">
      <c r="A9" s="448">
        <v>1.2</v>
      </c>
      <c r="B9" s="452" t="s">
        <v>24</v>
      </c>
      <c r="C9" s="453">
        <v>15064478.882999998</v>
      </c>
      <c r="D9" s="454">
        <v>16344255.882999998</v>
      </c>
    </row>
    <row r="10" spans="1:8" ht="15" customHeight="1">
      <c r="A10" s="448">
        <v>1.3</v>
      </c>
      <c r="B10" s="457" t="s">
        <v>79</v>
      </c>
      <c r="C10" s="456">
        <v>104686.8</v>
      </c>
      <c r="D10" s="454">
        <v>107956</v>
      </c>
    </row>
    <row r="11" spans="1:8" ht="15" customHeight="1">
      <c r="A11" s="448">
        <v>2</v>
      </c>
      <c r="B11" s="449" t="s">
        <v>232</v>
      </c>
      <c r="C11" s="453">
        <v>2959268.6996200732</v>
      </c>
      <c r="D11" s="454">
        <v>6195722.7018699115</v>
      </c>
    </row>
    <row r="12" spans="1:8" ht="15" customHeight="1">
      <c r="A12" s="468">
        <v>3</v>
      </c>
      <c r="B12" s="469" t="s">
        <v>230</v>
      </c>
      <c r="C12" s="456">
        <v>46403225.368749999</v>
      </c>
      <c r="D12" s="470">
        <v>46403225.368749999</v>
      </c>
    </row>
    <row r="13" spans="1:8" ht="15" customHeight="1" thickBot="1">
      <c r="A13" s="142">
        <v>4</v>
      </c>
      <c r="B13" s="143" t="s">
        <v>292</v>
      </c>
      <c r="C13" s="315">
        <f>C6+C11+C12</f>
        <v>520628078.93237007</v>
      </c>
      <c r="D13" s="315">
        <f>D6+D11+D12</f>
        <v>500258638.97361988</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K14" sqref="K14"/>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43646</v>
      </c>
    </row>
    <row r="4" spans="1:8" ht="16.5" customHeight="1" thickBot="1">
      <c r="A4" s="263" t="s">
        <v>654</v>
      </c>
      <c r="B4" s="66" t="s">
        <v>187</v>
      </c>
      <c r="C4" s="14"/>
    </row>
    <row r="5" spans="1:8" ht="15.75">
      <c r="A5" s="11"/>
      <c r="B5" s="555" t="s">
        <v>188</v>
      </c>
      <c r="C5" s="556"/>
    </row>
    <row r="6" spans="1:8">
      <c r="A6" s="15">
        <v>1</v>
      </c>
      <c r="B6" s="68" t="s">
        <v>923</v>
      </c>
      <c r="C6" s="69"/>
    </row>
    <row r="7" spans="1:8">
      <c r="A7" s="15">
        <v>2</v>
      </c>
      <c r="B7" s="68" t="s">
        <v>924</v>
      </c>
      <c r="C7" s="69"/>
    </row>
    <row r="8" spans="1:8">
      <c r="A8" s="15">
        <v>3</v>
      </c>
      <c r="B8" s="68" t="s">
        <v>925</v>
      </c>
      <c r="C8" s="69"/>
    </row>
    <row r="9" spans="1:8">
      <c r="A9" s="15">
        <v>4</v>
      </c>
      <c r="B9" s="68" t="s">
        <v>926</v>
      </c>
      <c r="C9" s="69"/>
    </row>
    <row r="10" spans="1:8">
      <c r="A10" s="15">
        <v>5</v>
      </c>
      <c r="B10" s="68" t="s">
        <v>927</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928</v>
      </c>
      <c r="C18" s="67"/>
    </row>
    <row r="19" spans="1:3" ht="15.75">
      <c r="A19" s="15">
        <v>2</v>
      </c>
      <c r="B19" s="28" t="s">
        <v>929</v>
      </c>
      <c r="C19" s="67"/>
    </row>
    <row r="20" spans="1:3" ht="15.75">
      <c r="A20" s="15">
        <v>3</v>
      </c>
      <c r="B20" s="28" t="s">
        <v>930</v>
      </c>
      <c r="C20" s="67"/>
    </row>
    <row r="21" spans="1:3" ht="15.75">
      <c r="A21" s="15">
        <v>4</v>
      </c>
      <c r="B21" s="28" t="s">
        <v>931</v>
      </c>
      <c r="C21" s="67"/>
    </row>
    <row r="22" spans="1:3" ht="15.75">
      <c r="A22" s="15">
        <v>5</v>
      </c>
      <c r="B22" s="28" t="s">
        <v>932</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933</v>
      </c>
      <c r="C30" s="520">
        <v>1</v>
      </c>
    </row>
    <row r="31" spans="1:3" ht="15.75" customHeight="1">
      <c r="A31" s="15"/>
      <c r="B31" s="68"/>
      <c r="C31" s="69"/>
    </row>
    <row r="32" spans="1:3" ht="29.25" customHeight="1">
      <c r="A32" s="15"/>
      <c r="B32" s="561" t="s">
        <v>313</v>
      </c>
      <c r="C32" s="562"/>
    </row>
    <row r="33" spans="1:3">
      <c r="A33" s="15">
        <v>1</v>
      </c>
      <c r="B33" s="68" t="s">
        <v>934</v>
      </c>
      <c r="C33" s="521">
        <v>0.37247516192297941</v>
      </c>
    </row>
    <row r="34" spans="1:3" ht="16.5" thickBot="1">
      <c r="A34" s="16">
        <v>2</v>
      </c>
      <c r="B34" s="70" t="s">
        <v>935</v>
      </c>
      <c r="C34" s="522">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12" sqref="G1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43646</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5995821</v>
      </c>
      <c r="D8" s="423"/>
      <c r="E8" s="424">
        <v>5995821</v>
      </c>
    </row>
    <row r="9" spans="1:7">
      <c r="A9" s="421">
        <v>2</v>
      </c>
      <c r="B9" s="422" t="s">
        <v>193</v>
      </c>
      <c r="C9" s="423">
        <v>47949930</v>
      </c>
      <c r="D9" s="423"/>
      <c r="E9" s="424">
        <v>47949930</v>
      </c>
    </row>
    <row r="10" spans="1:7">
      <c r="A10" s="421">
        <v>3</v>
      </c>
      <c r="B10" s="422" t="s">
        <v>266</v>
      </c>
      <c r="C10" s="423">
        <v>27012154</v>
      </c>
      <c r="D10" s="423"/>
      <c r="E10" s="424">
        <v>27012154</v>
      </c>
    </row>
    <row r="11" spans="1:7" ht="25.5">
      <c r="A11" s="421">
        <v>4</v>
      </c>
      <c r="B11" s="422" t="s">
        <v>223</v>
      </c>
      <c r="C11" s="423"/>
      <c r="D11" s="423"/>
      <c r="E11" s="424">
        <v>0</v>
      </c>
    </row>
    <row r="12" spans="1:7">
      <c r="A12" s="421">
        <v>5</v>
      </c>
      <c r="B12" s="422" t="s">
        <v>195</v>
      </c>
      <c r="C12" s="423">
        <v>14640144</v>
      </c>
      <c r="D12" s="423"/>
      <c r="E12" s="424">
        <v>14640144</v>
      </c>
    </row>
    <row r="13" spans="1:7">
      <c r="A13" s="421">
        <v>6.1</v>
      </c>
      <c r="B13" s="422" t="s">
        <v>196</v>
      </c>
      <c r="C13" s="425">
        <v>396945029</v>
      </c>
      <c r="D13" s="423"/>
      <c r="E13" s="424">
        <v>396945029</v>
      </c>
    </row>
    <row r="14" spans="1:7">
      <c r="A14" s="421">
        <v>6.2</v>
      </c>
      <c r="B14" s="426" t="s">
        <v>197</v>
      </c>
      <c r="C14" s="425">
        <v>-22466572</v>
      </c>
      <c r="D14" s="423"/>
      <c r="E14" s="424">
        <v>-22466572</v>
      </c>
    </row>
    <row r="15" spans="1:7">
      <c r="A15" s="421">
        <v>6</v>
      </c>
      <c r="B15" s="422" t="s">
        <v>265</v>
      </c>
      <c r="C15" s="423">
        <v>374478457</v>
      </c>
      <c r="D15" s="423"/>
      <c r="E15" s="424">
        <v>374478457</v>
      </c>
    </row>
    <row r="16" spans="1:7" ht="25.5">
      <c r="A16" s="421">
        <v>7</v>
      </c>
      <c r="B16" s="422" t="s">
        <v>199</v>
      </c>
      <c r="C16" s="423">
        <v>2638750</v>
      </c>
      <c r="D16" s="423"/>
      <c r="E16" s="424">
        <v>2638750</v>
      </c>
    </row>
    <row r="17" spans="1:7">
      <c r="A17" s="421">
        <v>8</v>
      </c>
      <c r="B17" s="422" t="s">
        <v>200</v>
      </c>
      <c r="C17" s="423">
        <v>451898</v>
      </c>
      <c r="D17" s="423"/>
      <c r="E17" s="424">
        <v>451898</v>
      </c>
      <c r="F17" s="6"/>
      <c r="G17" s="6"/>
    </row>
    <row r="18" spans="1:7">
      <c r="A18" s="421">
        <v>9</v>
      </c>
      <c r="B18" s="422" t="s">
        <v>201</v>
      </c>
      <c r="C18" s="423">
        <v>54000</v>
      </c>
      <c r="D18" s="423"/>
      <c r="E18" s="424">
        <v>54000</v>
      </c>
      <c r="G18" s="6"/>
    </row>
    <row r="19" spans="1:7" ht="25.5">
      <c r="A19" s="421">
        <v>10</v>
      </c>
      <c r="B19" s="422" t="s">
        <v>202</v>
      </c>
      <c r="C19" s="423">
        <v>18005975</v>
      </c>
      <c r="D19" s="423">
        <v>3609688</v>
      </c>
      <c r="E19" s="424">
        <v>14396287</v>
      </c>
      <c r="G19" s="6"/>
    </row>
    <row r="20" spans="1:7">
      <c r="A20" s="421">
        <v>11</v>
      </c>
      <c r="B20" s="422" t="s">
        <v>203</v>
      </c>
      <c r="C20" s="423">
        <v>3513596.45</v>
      </c>
      <c r="D20" s="423"/>
      <c r="E20" s="424">
        <v>3513596.45</v>
      </c>
    </row>
    <row r="21" spans="1:7" ht="51.75" thickBot="1">
      <c r="A21" s="427"/>
      <c r="B21" s="428" t="s">
        <v>794</v>
      </c>
      <c r="C21" s="369">
        <f>SUM(C8:C12, C15:C20)</f>
        <v>494740725.44999999</v>
      </c>
      <c r="D21" s="369">
        <f>SUM(D8:D12, D15:D20)</f>
        <v>3609688</v>
      </c>
      <c r="E21" s="429">
        <f>SUM(E8:E12, E15:E20)</f>
        <v>491131037.44999999</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3" sqref="D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43646</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491131037.44999999</v>
      </c>
    </row>
    <row r="6" spans="1:6" s="194" customFormat="1">
      <c r="A6" s="125">
        <v>2.1</v>
      </c>
      <c r="B6" s="211" t="s">
        <v>307</v>
      </c>
      <c r="C6" s="317">
        <v>31466879.25</v>
      </c>
    </row>
    <row r="7" spans="1:6" s="4" customFormat="1" ht="25.5" outlineLevel="1">
      <c r="A7" s="210">
        <v>2.2000000000000002</v>
      </c>
      <c r="B7" s="206" t="s">
        <v>308</v>
      </c>
      <c r="C7" s="318"/>
    </row>
    <row r="8" spans="1:6" s="4" customFormat="1" ht="26.25">
      <c r="A8" s="210">
        <v>3</v>
      </c>
      <c r="B8" s="207" t="s">
        <v>693</v>
      </c>
      <c r="C8" s="319">
        <f>SUM(C5:C7)</f>
        <v>522597916.69999999</v>
      </c>
    </row>
    <row r="9" spans="1:6" s="194" customFormat="1">
      <c r="A9" s="125">
        <v>4</v>
      </c>
      <c r="B9" s="214" t="s">
        <v>303</v>
      </c>
      <c r="C9" s="317">
        <v>6640898</v>
      </c>
    </row>
    <row r="10" spans="1:6" s="4" customFormat="1" ht="25.5" outlineLevel="1">
      <c r="A10" s="210">
        <v>5.0999999999999996</v>
      </c>
      <c r="B10" s="206" t="s">
        <v>314</v>
      </c>
      <c r="C10" s="318">
        <v>-16064143.397000002</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513174671.30299997</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2022-07-22T06:03:20Z</dcterms:modified>
</cp:coreProperties>
</file>